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Οδηγίες" sheetId="1" state="visible" r:id="rId3"/>
    <sheet name="Συναλλαγές BTC" sheetId="2" state="visible" r:id="rId4"/>
    <sheet name="Συναλλαγές ETH" sheetId="3" state="visible" r:id="rId5"/>
    <sheet name="Ετήσια υπεραξία" sheetId="4" state="visible" r:id="rId6"/>
    <sheet name="Σενάρια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<sst xmlns="http://schemas.openxmlformats.org/spreadsheetml/2006/main" count="130" uniqueCount="100">
  <si>
    <t xml:space="preserve">Φορολόγηση κρυπτονομισμάτων — ενδεικτικός υπολογισμός υπεραξίας και φόρου</t>
  </si>
  <si>
    <t xml:space="preserve">Συνοδευτικό αρχείο του άρθρου «Φορολόγηση κρυπτονομισμάτων: ένα πλαίσιο που άργησε, αλλά είναι πλήρες;» — Μαρία Παπαδάκη, Οικονομολόγος - Λογίστρια</t>
  </si>
  <si>
    <t xml:space="preserve">Πώς χρησιμοποιείται</t>
  </si>
  <si>
    <t xml:space="preserve">1. Στα φύλλα «Συναλλαγές BTC» και «Συναλλαγές ETH» καταχωρίστε τις αγορές και πωλήσεις κάθε κρυπτονομίσματος με χρονολογική σειρά (ένα φύλλο ανά κρυπτονόμισμα).</t>
  </si>
  <si>
    <t xml:space="preserve">2. Συμπληρώνετε μόνο τα κελιά με μπλε γράμματα και κίτρινο φόντο. Τα υπόλοιπα υπολογίζονται αυτόματα.</t>
  </si>
  <si>
    <t xml:space="preserve">3. Το φύλλο «Ετήσια υπεραξία» συγκεντρώνει τα αποτελέσματα, συμψηφίζει μεταφερόμενες ζημιές, εφαρμόζει το όριο των 500 € και υπολογίζει τον φόρο 10%.</t>
  </si>
  <si>
    <t xml:space="preserve">4. Το φύλλο «Σενάρια» δείχνει τις δύο «παγίδες» του άρθρου: το όριο των 500 € και το μηδενικό κόστος κτήσης όταν δεν αποδεικνύεται.</t>
  </si>
  <si>
    <t xml:space="preserve">Κανόνες που εφαρμόζονται (σχέδιο νόμου σε διαβούλευση, Οκτώβριος 2026 — νέο άρθρο 42Β ΚΦΕ)</t>
  </si>
  <si>
    <t xml:space="preserve">• Υπεραξία = τιμή μεταβίβασης − τιμή κτήσης − άμεσα έξοδα συναλλαγής (τα έξοδα αγοράς αυξάνουν το κόστος, τα έξοδα πώλησης μειώνουν το τίμημα).</t>
  </si>
  <si>
    <t xml:space="preserve">• Τιμή κτήσης: μέση σταθμική τιμή όταν το ίδιο κρυπτονόμισμα αγοράστηκε σε διαδοχικές φορές.</t>
  </si>
  <si>
    <t xml:space="preserve">• Κόστος κτήσης που δεν αποδεικνύεται λογίζεται μηδενικό (στήλη «Αποδεικνύεται κόστος;» = Όχι).</t>
  </si>
  <si>
    <t xml:space="preserve">• Συντελεστής 10% αυτοτελώς. Ίδιος συντελεστής για έσοδα από staking, δανεισμό και παροχή ρευστότητας (ως τόκοι).</t>
  </si>
  <si>
    <t xml:space="preserve">• Καθαρή ετήσια υπεραξία έως 500 € δεν φορολογείται. Επιλέξτε ερμηνεία: «Κατώφλι» (πάνω από 500 € φορολογείται όλο το ποσό) ή «Αφορολόγητο» (φορολογείται μόνο η υπέρβαση).</t>
  </si>
  <si>
    <t xml:space="preserve">• Ζημιές μεταφέρονται για 5 έτη και συμψηφίζονται μόνο με μελλοντικές υπεραξίες από κρυπτοστοιχεία.</t>
  </si>
  <si>
    <t xml:space="preserve">Παραδοχές του υποδείγματος</t>
  </si>
  <si>
    <t xml:space="preserve">• Ο συμψηφισμός μεταφερόμενων ζημιών γίνεται πριν από τον έλεγχο του ορίου των 500 €. Το σχέδιο δεν το διευκρινίζει ρητά.</t>
  </si>
  <si>
    <t xml:space="preserve">• Η ανταλλαγή κρυπτονομίσματος με άλλο δεν θεωρείται μεταβίβαση και δεν καταχωρίζεται εδώ. Το πώς μεταφέρεται το κόστος στο νέο νόμισμα είναι ανοιχτό ερώτημα του σχεδίου.</t>
  </si>
  <si>
    <t xml:space="preserve">• Η πενταετής λήξη των ζημιών δεν παρακολουθείται ανά έτος· καταχωρίστε μόνο ζημιές που δεν έχουν λήξει.</t>
  </si>
  <si>
    <t xml:space="preserve">• Τα ποσά είναι ενδεικτικά, σε ευρώ. Οι διατάξεις μπορεί να αλλάξουν πριν από την ψήφιση και την απόφαση της ΑΑΔΕ.</t>
  </si>
  <si>
    <t xml:space="preserve">Υπόμνημα</t>
  </si>
  <si>
    <t xml:space="preserve">Στοιχείο που συμπληρώνετε</t>
  </si>
  <si>
    <t xml:space="preserve">Αυτόματος υπολογισμός</t>
  </si>
  <si>
    <t xml:space="preserve">Τιμή από άλλο φύλλο</t>
  </si>
  <si>
    <t xml:space="preserve">Συναλλαγές Bitcoin (BTC) — μέση σταθμική τιμή κτήσης και υπεραξία ανά πώληση</t>
  </si>
  <si>
    <t xml:space="preserve">Είδος: Αγορά ή Πώληση. Τα έξοδα αγοράς προστίθενται στο κόστος, τα έξοδα πώλησης αφαιρούνται από το τίμημα. Αν το κόστος δεν αποδεικνύεται (Όχι), λογίζεται μηδενικό.</t>
  </si>
  <si>
    <t xml:space="preserve">Α/Α</t>
  </si>
  <si>
    <t xml:space="preserve">Ημερομηνία</t>
  </si>
  <si>
    <t xml:space="preserve">Είδος</t>
  </si>
  <si>
    <t xml:space="preserve">Ποσότητα</t>
  </si>
  <si>
    <t xml:space="preserve">Τιμή μονάδας (€)</t>
  </si>
  <si>
    <t xml:space="preserve">Έξοδα συναλλαγής (€)</t>
  </si>
  <si>
    <t xml:space="preserve">Αποδεικνύεται κόστος;</t>
  </si>
  <si>
    <t xml:space="preserve">Αξία συναλλαγής (€)</t>
  </si>
  <si>
    <t xml:space="preserve">Κόστος κτήσης που προστίθεται (€)</t>
  </si>
  <si>
    <t xml:space="preserve">Κόστος πωληθέντων (€)</t>
  </si>
  <si>
    <t xml:space="preserve">Καθαρό τίμημα πώλησης (€)</t>
  </si>
  <si>
    <t xml:space="preserve">Υπεραξία / ζημιά (€)</t>
  </si>
  <si>
    <t xml:space="preserve">Υπόλοιπο ποσότητας</t>
  </si>
  <si>
    <t xml:space="preserve">Υπόλοιπο κόστους (€)</t>
  </si>
  <si>
    <t xml:space="preserve">Μέση σταθμική τιμή (€)</t>
  </si>
  <si>
    <t xml:space="preserve">Υπόλοιπο έναρξης</t>
  </si>
  <si>
    <t xml:space="preserve">Αγορά</t>
  </si>
  <si>
    <t xml:space="preserve">Ναι</t>
  </si>
  <si>
    <t xml:space="preserve">Πώληση</t>
  </si>
  <si>
    <t xml:space="preserve">Σύνολο έτους</t>
  </si>
  <si>
    <t xml:space="preserve">Έλεγχος: αν το «Υπόλοιπο ποσότητας» γίνει αρνητικό, έχει καταχωριστεί πώληση μεγαλύτερη από τα διαθέσιμα.</t>
  </si>
  <si>
    <t xml:space="preserve">Συναλλαγές Ethereum (ETH) — μέση σταθμική τιμή κτήσης και υπεραξία ανά πώληση</t>
  </si>
  <si>
    <t xml:space="preserve">Ετήσια υπεραξία και φόρος — φορολογικό έτος 2026</t>
  </si>
  <si>
    <t xml:space="preserve">Φυσικό πρόσωπο, αυτοτελής φορολόγηση (σχέδιο άρθρου 42Β ΚΦΕ)</t>
  </si>
  <si>
    <t xml:space="preserve">Α. Υπεραξία από πωλήσεις</t>
  </si>
  <si>
    <t xml:space="preserve">Υπεραξία / ζημιά BTC</t>
  </si>
  <si>
    <t xml:space="preserve">Από το σύνολο του φύλλου «Συναλλαγές BTC».</t>
  </si>
  <si>
    <t xml:space="preserve">Υπεραξία / ζημιά ETH</t>
  </si>
  <si>
    <t xml:space="preserve">Από το σύνολο του φύλλου «Συναλλαγές ETH».</t>
  </si>
  <si>
    <t xml:space="preserve">Καθαρή υπεραξία / ζημιά έτους</t>
  </si>
  <si>
    <t xml:space="preserve">Μεταφερόμενες ζημιές προηγούμενων ετών (μη ληγμένες, έως 5 έτη)</t>
  </si>
  <si>
    <t xml:space="preserve">Ενδεικτικό ποσό. Συμψηφίζονται μόνο με υπεραξίες από κρυπτοστοιχεία, όχι με άλλα εισοδήματα.</t>
  </si>
  <si>
    <t xml:space="preserve">Υπεραξία μετά τον συμψηφισμό ζημιών</t>
  </si>
  <si>
    <t xml:space="preserve">Παραδοχή: ο συμψηφισμός γίνεται πριν από τον έλεγχο του ορίου των 500 €.</t>
  </si>
  <si>
    <t xml:space="preserve">Ζημιά προς μεταφορά στα επόμενα έτη</t>
  </si>
  <si>
    <t xml:space="preserve">Αν η χρήση κλείνει με ζημιά, προστίθεται στις μεταφερόμενες.</t>
  </si>
  <si>
    <t xml:space="preserve">Β. Όριο 500 € και φόρος</t>
  </si>
  <si>
    <t xml:space="preserve">Όριο καθαρής ετήσιας υπεραξίας</t>
  </si>
  <si>
    <t xml:space="preserve">Σχέδιο νόμου: καθαρή ετήσια υπεραξία έως 500 € δεν φορολογείται.</t>
  </si>
  <si>
    <t xml:space="preserve">Ερμηνεία ορίου (Κατώφλι / Αφορολόγητο)</t>
  </si>
  <si>
    <t xml:space="preserve">Κατώφλι</t>
  </si>
  <si>
    <t xml:space="preserve">Κατώφλι = πάνω από το όριο φορολογείται όλο το ποσό (επικρατούσα ερμηνεία). Αφορολόγητο = φορολογείται μόνο η υπέρβαση.</t>
  </si>
  <si>
    <t xml:space="preserve">Φορολογητέα υπεραξία</t>
  </si>
  <si>
    <t xml:space="preserve">Συντελεστής</t>
  </si>
  <si>
    <t xml:space="preserve">10% στο κείμενο της διαβούλευσης (15% στο προσχέδιο του Ιουνίου 2026).</t>
  </si>
  <si>
    <t xml:space="preserve">Φόρος υπεραξίας</t>
  </si>
  <si>
    <t xml:space="preserve">Γ. Έσοδα από staking, δανεισμό, παροχή ρευστότητας</t>
  </si>
  <si>
    <t xml:space="preserve">Έσοδα έτους (αποτίμηση σε € κατά την απόκτηση)</t>
  </si>
  <si>
    <t xml:space="preserve">Ενδεικτικό ποσό. Δεν μπαίνει στο όριο των 500 € ούτε συμψηφίζεται με ζημιές από πωλήσεις.</t>
  </si>
  <si>
    <t xml:space="preserve">Συντελεστής (ως τόκοι)</t>
  </si>
  <si>
    <t xml:space="preserve">Φόρος επί εσόδων</t>
  </si>
  <si>
    <t xml:space="preserve">Συνολικός φόρος κρυπτοστοιχείων έτους</t>
  </si>
  <si>
    <t xml:space="preserve">Ο φόρος υπολογίζεται χωριστά για υπεραξίες και για έσοδα τύπου τόκων.</t>
  </si>
  <si>
    <t xml:space="preserve">Σενάρια: οι δύο «παγίδες» του σχεδίου</t>
  </si>
  <si>
    <t xml:space="preserve">Α. Το όριο των 500 €: κατώφλι ή αφορολόγητο;</t>
  </si>
  <si>
    <t xml:space="preserve">Όριο</t>
  </si>
  <si>
    <t xml:space="preserve">Καθαρή ετήσια υπεραξία (€)</t>
  </si>
  <si>
    <t xml:space="preserve">Φόρος ως «κατώφλι» (€)</t>
  </si>
  <si>
    <t xml:space="preserve">Φόρος ως «αφορολόγητο» (€)</t>
  </si>
  <si>
    <t xml:space="preserve">Διαφορά (€)</t>
  </si>
  <si>
    <t xml:space="preserve">Τι δείχνει</t>
  </si>
  <si>
    <t xml:space="preserve">Κάτω από το όριο: μηδενικός φόρος</t>
  </si>
  <si>
    <t xml:space="preserve">Ακριβώς στο όριο: μηδενικός φόρος</t>
  </si>
  <si>
    <t xml:space="preserve">1 € πάνω από το όριο: φόρος σε όλο το ποσό</t>
  </si>
  <si>
    <t xml:space="preserve">Παράδειγμα του άρθρου</t>
  </si>
  <si>
    <t xml:space="preserve">Η διαφορά μένει σταθερή στα 50 €</t>
  </si>
  <si>
    <t xml:space="preserve">Β. Το μηδενικό κόστος όταν η αγορά δεν αποδεικνύεται</t>
  </si>
  <si>
    <t xml:space="preserve">Με αποδεικτικά</t>
  </si>
  <si>
    <t xml:space="preserve">Χωρίς αποδεικτικά</t>
  </si>
  <si>
    <t xml:space="preserve">Διαφορά</t>
  </si>
  <si>
    <t xml:space="preserve">Τίμημα πώλησης (€)</t>
  </si>
  <si>
    <t xml:space="preserve">Τιμή κτήσης (€)</t>
  </si>
  <si>
    <t xml:space="preserve">Υπεραξία (€)</t>
  </si>
  <si>
    <t xml:space="preserve">Φόρος 10% (€)</t>
  </si>
  <si>
    <t xml:space="preserve">Χωρίς αποδεικτικό κτήσης φορολογείται ολόκληρο το τίμημα: ο φόρος τριπλασιάζεται στο παράδειγμα (500 € → 1.500 €).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</si>
</sst>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00;\-#,##0.0000;\-"/>
    <numFmt numFmtId="166" formatCode="#,##0.00&quot; €&quot;;\-#,##0.00&quot; €&quot;;\-"/>
    <numFmt numFmtId="167" formatCode="dd/mm/yyyy"/>
    <numFmt numFmtId="168" formatCode="0%"/>
    <numFmt numFmtId="169" formatCode="#,##0&quot; €&quot;;\-#,##0&quot; €&quot;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3"/>
      <color rgb="FF000000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C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F3864"/>
        <bgColor rgb="FF333333"/>
      </patternFill>
    </fill>
    <fill>
      <patternFill patternType="solid">
        <fgColor rgb="FFE2EFDA"/>
        <bgColor rgb="FFD9E1F2"/>
      </patternFill>
    </fill>
    <fill>
      <patternFill patternType="solid">
        <fgColor rgb="FFD9E1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5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5" t="s">
        <v>11</v>
      </c>
    </row>
    <row r="15" customFormat="false" ht="15" hidden="false" customHeight="false" outlineLevel="0" collapsed="false">
      <c r="A15" s="5" t="s">
        <v>12</v>
      </c>
    </row>
    <row r="16" customFormat="false" ht="15" hidden="false" customHeight="false" outlineLevel="0" collapsed="false">
      <c r="A16" s="5" t="s">
        <v>13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14</v>
      </c>
    </row>
    <row r="19" customFormat="false" ht="15" hidden="false" customHeight="false" outlineLevel="0" collapsed="false">
      <c r="A19" s="5" t="s">
        <v>15</v>
      </c>
    </row>
    <row r="20" customFormat="false" ht="15" hidden="false" customHeight="false" outlineLevel="0" collapsed="false">
      <c r="A20" s="5" t="s">
        <v>16</v>
      </c>
    </row>
    <row r="21" customFormat="false" ht="15" hidden="false" customHeight="false" outlineLevel="0" collapsed="false">
      <c r="A21" s="5" t="s">
        <v>17</v>
      </c>
    </row>
    <row r="22" customFormat="false" ht="15" hidden="false" customHeight="false" outlineLevel="0" collapsed="false">
      <c r="A22" s="5" t="s">
        <v>18</v>
      </c>
    </row>
    <row r="23" customFormat="false" ht="15" hidden="false" customHeight="false" outlineLevel="0" collapsed="false">
      <c r="A23" s="3"/>
    </row>
    <row r="24" customFormat="false" ht="15" hidden="false" customHeight="false" outlineLevel="0" collapsed="false">
      <c r="A24" s="4" t="s">
        <v>19</v>
      </c>
    </row>
    <row r="25" customFormat="false" ht="15" hidden="false" customHeight="false" outlineLevel="0" collapsed="false">
      <c r="A25" s="6" t="s">
        <v>20</v>
      </c>
    </row>
    <row r="26" customFormat="false" ht="15" hidden="false" customHeight="false" outlineLevel="0" collapsed="false">
      <c r="A26" s="5" t="s">
        <v>21</v>
      </c>
    </row>
    <row r="27" customFormat="false" ht="15" hidden="false" customHeight="false" outlineLevel="0" collapsed="false">
      <c r="A27" s="7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7" min="6" style="0" width="14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2" min="10" style="0" width="16"/>
    <col collapsed="false" customWidth="true" hidden="false" outlineLevel="0" max="13" min="13" style="0" width="14"/>
    <col collapsed="false" customWidth="true" hidden="false" outlineLevel="0" max="15" min="14" style="0" width="16"/>
  </cols>
  <sheetData>
    <row r="1" customFormat="false" ht="16.15" hidden="false" customHeight="false" outlineLevel="0" collapsed="false">
      <c r="A1" s="8" t="s">
        <v>23</v>
      </c>
    </row>
    <row r="2" customFormat="false" ht="15" hidden="false" customHeight="false" outlineLevel="0" collapsed="false">
      <c r="A2" s="9" t="s">
        <v>24</v>
      </c>
    </row>
    <row r="4" customFormat="false" ht="4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10" t="s">
        <v>35</v>
      </c>
      <c r="L4" s="10" t="s">
        <v>36</v>
      </c>
      <c r="M4" s="10" t="s">
        <v>37</v>
      </c>
      <c r="N4" s="10" t="s">
        <v>38</v>
      </c>
      <c r="O4" s="10" t="s">
        <v>39</v>
      </c>
    </row>
    <row r="5" customFormat="false" ht="15" hidden="false" customHeight="false" outlineLevel="0" collapsed="false">
      <c r="B5" s="11" t="s">
        <v>40</v>
      </c>
      <c r="M5" s="12" t="n">
        <v>0</v>
      </c>
      <c r="N5" s="13" t="n">
        <v>0</v>
      </c>
      <c r="O5" s="14" t="n">
        <f aca="false">IF(M5&gt;0,N5/M5,0)</f>
        <v>0</v>
      </c>
    </row>
    <row r="6" customFormat="false" ht="15" hidden="false" customHeight="false" outlineLevel="0" collapsed="false">
      <c r="A6" s="15" t="n">
        <v>1</v>
      </c>
      <c r="B6" s="16" t="n">
        <v>46037</v>
      </c>
      <c r="C6" s="17" t="s">
        <v>41</v>
      </c>
      <c r="D6" s="18" t="n">
        <v>0.1</v>
      </c>
      <c r="E6" s="19" t="n">
        <v>40000</v>
      </c>
      <c r="F6" s="19" t="n">
        <v>20</v>
      </c>
      <c r="G6" s="17" t="s">
        <v>42</v>
      </c>
      <c r="H6" s="20" t="n">
        <f aca="false">D6*E6</f>
        <v>4000</v>
      </c>
      <c r="I6" s="20" t="n">
        <f aca="false">IF(C6="Αγορά",IF(G6="Όχι",0,H6+F6),0)</f>
        <v>4020</v>
      </c>
      <c r="J6" s="20" t="n">
        <f aca="false">IF(C6="Πώληση",D6*O5,0)</f>
        <v>0</v>
      </c>
      <c r="K6" s="20" t="n">
        <f aca="false">IF(C6="Πώληση",H6-F6,0)</f>
        <v>0</v>
      </c>
      <c r="L6" s="20" t="n">
        <f aca="false">IF(C6="Πώληση",K6-J6,0)</f>
        <v>0</v>
      </c>
      <c r="M6" s="21" t="n">
        <f aca="false">M5+IF(C6="Αγορά",D6,IF(C6="Πώληση",-D6,0))</f>
        <v>0.1</v>
      </c>
      <c r="N6" s="20" t="n">
        <f aca="false">N5+I6-J6</f>
        <v>4020</v>
      </c>
      <c r="O6" s="20" t="n">
        <f aca="false">IF(M6&gt;0.0000001,N6/M6,0)</f>
        <v>40200</v>
      </c>
    </row>
    <row r="7" customFormat="false" ht="15" hidden="false" customHeight="false" outlineLevel="0" collapsed="false">
      <c r="A7" s="15" t="n">
        <v>2</v>
      </c>
      <c r="B7" s="16" t="n">
        <v>46091</v>
      </c>
      <c r="C7" s="17" t="s">
        <v>41</v>
      </c>
      <c r="D7" s="18" t="n">
        <v>0.05</v>
      </c>
      <c r="E7" s="19" t="n">
        <v>60000</v>
      </c>
      <c r="F7" s="19" t="n">
        <v>15</v>
      </c>
      <c r="G7" s="17" t="s">
        <v>42</v>
      </c>
      <c r="H7" s="20" t="n">
        <f aca="false">D7*E7</f>
        <v>3000</v>
      </c>
      <c r="I7" s="20" t="n">
        <f aca="false">IF(C7="Αγορά",IF(G7="Όχι",0,H7+F7),0)</f>
        <v>3015</v>
      </c>
      <c r="J7" s="20" t="n">
        <f aca="false">IF(C7="Πώληση",D7*O6,0)</f>
        <v>0</v>
      </c>
      <c r="K7" s="20" t="n">
        <f aca="false">IF(C7="Πώληση",H7-F7,0)</f>
        <v>0</v>
      </c>
      <c r="L7" s="20" t="n">
        <f aca="false">IF(C7="Πώληση",K7-J7,0)</f>
        <v>0</v>
      </c>
      <c r="M7" s="21" t="n">
        <f aca="false">M6+IF(C7="Αγορά",D7,IF(C7="Πώληση",-D7,0))</f>
        <v>0.15</v>
      </c>
      <c r="N7" s="20" t="n">
        <f aca="false">N6+I7-J7</f>
        <v>7035</v>
      </c>
      <c r="O7" s="20" t="n">
        <f aca="false">IF(M7&gt;0.0000001,N7/M7,0)</f>
        <v>46900</v>
      </c>
    </row>
    <row r="8" customFormat="false" ht="15" hidden="false" customHeight="false" outlineLevel="0" collapsed="false">
      <c r="A8" s="15" t="n">
        <v>3</v>
      </c>
      <c r="B8" s="16" t="n">
        <v>46147</v>
      </c>
      <c r="C8" s="17" t="s">
        <v>43</v>
      </c>
      <c r="D8" s="18" t="n">
        <v>0.08</v>
      </c>
      <c r="E8" s="19" t="n">
        <v>70000</v>
      </c>
      <c r="F8" s="19" t="n">
        <v>28</v>
      </c>
      <c r="G8" s="17"/>
      <c r="H8" s="20" t="n">
        <f aca="false">D8*E8</f>
        <v>5600</v>
      </c>
      <c r="I8" s="20" t="n">
        <f aca="false">IF(C8="Αγορά",IF(G8="Όχι",0,H8+F8),0)</f>
        <v>0</v>
      </c>
      <c r="J8" s="20" t="n">
        <f aca="false">IF(C8="Πώληση",D8*O7,0)</f>
        <v>3752</v>
      </c>
      <c r="K8" s="20" t="n">
        <f aca="false">IF(C8="Πώληση",H8-F8,0)</f>
        <v>5572</v>
      </c>
      <c r="L8" s="20" t="n">
        <f aca="false">IF(C8="Πώληση",K8-J8,0)</f>
        <v>1820</v>
      </c>
      <c r="M8" s="21" t="n">
        <f aca="false">M7+IF(C8="Αγορά",D8,IF(C8="Πώληση",-D8,0))</f>
        <v>0.07</v>
      </c>
      <c r="N8" s="20" t="n">
        <f aca="false">N7+I8-J8</f>
        <v>3283</v>
      </c>
      <c r="O8" s="20" t="n">
        <f aca="false">IF(M8&gt;0.0000001,N8/M8,0)</f>
        <v>46900</v>
      </c>
    </row>
    <row r="9" customFormat="false" ht="15" hidden="false" customHeight="false" outlineLevel="0" collapsed="false">
      <c r="A9" s="15" t="n">
        <v>4</v>
      </c>
      <c r="B9" s="16" t="n">
        <v>46223</v>
      </c>
      <c r="C9" s="17" t="s">
        <v>41</v>
      </c>
      <c r="D9" s="18" t="n">
        <v>0.04</v>
      </c>
      <c r="E9" s="19" t="n">
        <v>50000</v>
      </c>
      <c r="F9" s="19" t="n">
        <v>10</v>
      </c>
      <c r="G9" s="17" t="s">
        <v>42</v>
      </c>
      <c r="H9" s="20" t="n">
        <f aca="false">D9*E9</f>
        <v>2000</v>
      </c>
      <c r="I9" s="20" t="n">
        <f aca="false">IF(C9="Αγορά",IF(G9="Όχι",0,H9+F9),0)</f>
        <v>2010</v>
      </c>
      <c r="J9" s="20" t="n">
        <f aca="false">IF(C9="Πώληση",D9*O8,0)</f>
        <v>0</v>
      </c>
      <c r="K9" s="20" t="n">
        <f aca="false">IF(C9="Πώληση",H9-F9,0)</f>
        <v>0</v>
      </c>
      <c r="L9" s="20" t="n">
        <f aca="false">IF(C9="Πώληση",K9-J9,0)</f>
        <v>0</v>
      </c>
      <c r="M9" s="21" t="n">
        <f aca="false">M8+IF(C9="Αγορά",D9,IF(C9="Πώληση",-D9,0))</f>
        <v>0.11</v>
      </c>
      <c r="N9" s="20" t="n">
        <f aca="false">N8+I9-J9</f>
        <v>5293</v>
      </c>
      <c r="O9" s="20" t="n">
        <f aca="false">IF(M9&gt;0.0000001,N9/M9,0)</f>
        <v>48118.1818181818</v>
      </c>
    </row>
    <row r="10" customFormat="false" ht="15" hidden="false" customHeight="false" outlineLevel="0" collapsed="false">
      <c r="A10" s="15" t="n">
        <v>5</v>
      </c>
      <c r="B10" s="16" t="n">
        <v>46280</v>
      </c>
      <c r="C10" s="17" t="s">
        <v>43</v>
      </c>
      <c r="D10" s="18" t="n">
        <v>0.06</v>
      </c>
      <c r="E10" s="19" t="n">
        <v>45000</v>
      </c>
      <c r="F10" s="19" t="n">
        <v>15</v>
      </c>
      <c r="G10" s="17"/>
      <c r="H10" s="20" t="n">
        <f aca="false">D10*E10</f>
        <v>2700</v>
      </c>
      <c r="I10" s="20" t="n">
        <f aca="false">IF(C10="Αγορά",IF(G10="Όχι",0,H10+F10),0)</f>
        <v>0</v>
      </c>
      <c r="J10" s="20" t="n">
        <f aca="false">IF(C10="Πώληση",D10*O9,0)</f>
        <v>2887.09090909091</v>
      </c>
      <c r="K10" s="20" t="n">
        <f aca="false">IF(C10="Πώληση",H10-F10,0)</f>
        <v>2685</v>
      </c>
      <c r="L10" s="20" t="n">
        <f aca="false">IF(C10="Πώληση",K10-J10,0)</f>
        <v>-202.090909090909</v>
      </c>
      <c r="M10" s="21" t="n">
        <f aca="false">M9+IF(C10="Αγορά",D10,IF(C10="Πώληση",-D10,0))</f>
        <v>0.05</v>
      </c>
      <c r="N10" s="20" t="n">
        <f aca="false">N9+I10-J10</f>
        <v>2405.90909090909</v>
      </c>
      <c r="O10" s="20" t="n">
        <f aca="false">IF(M10&gt;0.0000001,N10/M10,0)</f>
        <v>48118.1818181818</v>
      </c>
    </row>
    <row r="11" customFormat="false" ht="15" hidden="false" customHeight="false" outlineLevel="0" collapsed="false">
      <c r="A11" s="15" t="n">
        <v>6</v>
      </c>
      <c r="B11" s="16"/>
      <c r="C11" s="17"/>
      <c r="D11" s="18"/>
      <c r="E11" s="19"/>
      <c r="F11" s="19"/>
      <c r="G11" s="17"/>
      <c r="H11" s="20" t="n">
        <f aca="false">D11*E11</f>
        <v>0</v>
      </c>
      <c r="I11" s="20" t="n">
        <f aca="false">IF(C11="Αγορά",IF(G11="Όχι",0,H11+F11),0)</f>
        <v>0</v>
      </c>
      <c r="J11" s="20" t="n">
        <f aca="false">IF(C11="Πώληση",D11*O10,0)</f>
        <v>0</v>
      </c>
      <c r="K11" s="20" t="n">
        <f aca="false">IF(C11="Πώληση",H11-F11,0)</f>
        <v>0</v>
      </c>
      <c r="L11" s="20" t="n">
        <f aca="false">IF(C11="Πώληση",K11-J11,0)</f>
        <v>0</v>
      </c>
      <c r="M11" s="21" t="n">
        <f aca="false">M10+IF(C11="Αγορά",D11,IF(C11="Πώληση",-D11,0))</f>
        <v>0.05</v>
      </c>
      <c r="N11" s="20" t="n">
        <f aca="false">N10+I11-J11</f>
        <v>2405.90909090909</v>
      </c>
      <c r="O11" s="20" t="n">
        <f aca="false">IF(M11&gt;0.0000001,N11/M11,0)</f>
        <v>48118.1818181818</v>
      </c>
    </row>
    <row r="12" customFormat="false" ht="15" hidden="false" customHeight="false" outlineLevel="0" collapsed="false">
      <c r="A12" s="15" t="n">
        <v>7</v>
      </c>
      <c r="B12" s="16"/>
      <c r="C12" s="17"/>
      <c r="D12" s="18"/>
      <c r="E12" s="19"/>
      <c r="F12" s="19"/>
      <c r="G12" s="17"/>
      <c r="H12" s="20" t="n">
        <f aca="false">D12*E12</f>
        <v>0</v>
      </c>
      <c r="I12" s="20" t="n">
        <f aca="false">IF(C12="Αγορά",IF(G12="Όχι",0,H12+F12),0)</f>
        <v>0</v>
      </c>
      <c r="J12" s="20" t="n">
        <f aca="false">IF(C12="Πώληση",D12*O11,0)</f>
        <v>0</v>
      </c>
      <c r="K12" s="20" t="n">
        <f aca="false">IF(C12="Πώληση",H12-F12,0)</f>
        <v>0</v>
      </c>
      <c r="L12" s="20" t="n">
        <f aca="false">IF(C12="Πώληση",K12-J12,0)</f>
        <v>0</v>
      </c>
      <c r="M12" s="21" t="n">
        <f aca="false">M11+IF(C12="Αγορά",D12,IF(C12="Πώληση",-D12,0))</f>
        <v>0.05</v>
      </c>
      <c r="N12" s="20" t="n">
        <f aca="false">N11+I12-J12</f>
        <v>2405.90909090909</v>
      </c>
      <c r="O12" s="20" t="n">
        <f aca="false">IF(M12&gt;0.0000001,N12/M12,0)</f>
        <v>48118.1818181818</v>
      </c>
    </row>
    <row r="13" customFormat="false" ht="15" hidden="false" customHeight="false" outlineLevel="0" collapsed="false">
      <c r="A13" s="15" t="n">
        <v>8</v>
      </c>
      <c r="B13" s="16"/>
      <c r="C13" s="17"/>
      <c r="D13" s="18"/>
      <c r="E13" s="19"/>
      <c r="F13" s="19"/>
      <c r="G13" s="17"/>
      <c r="H13" s="20" t="n">
        <f aca="false">D13*E13</f>
        <v>0</v>
      </c>
      <c r="I13" s="20" t="n">
        <f aca="false">IF(C13="Αγορά",IF(G13="Όχι",0,H13+F13),0)</f>
        <v>0</v>
      </c>
      <c r="J13" s="20" t="n">
        <f aca="false">IF(C13="Πώληση",D13*O12,0)</f>
        <v>0</v>
      </c>
      <c r="K13" s="20" t="n">
        <f aca="false">IF(C13="Πώληση",H13-F13,0)</f>
        <v>0</v>
      </c>
      <c r="L13" s="20" t="n">
        <f aca="false">IF(C13="Πώληση",K13-J13,0)</f>
        <v>0</v>
      </c>
      <c r="M13" s="21" t="n">
        <f aca="false">M12+IF(C13="Αγορά",D13,IF(C13="Πώληση",-D13,0))</f>
        <v>0.05</v>
      </c>
      <c r="N13" s="20" t="n">
        <f aca="false">N12+I13-J13</f>
        <v>2405.90909090909</v>
      </c>
      <c r="O13" s="20" t="n">
        <f aca="false">IF(M13&gt;0.0000001,N13/M13,0)</f>
        <v>48118.1818181818</v>
      </c>
    </row>
    <row r="14" customFormat="false" ht="15" hidden="false" customHeight="false" outlineLevel="0" collapsed="false">
      <c r="A14" s="15" t="n">
        <v>9</v>
      </c>
      <c r="B14" s="16"/>
      <c r="C14" s="17"/>
      <c r="D14" s="18"/>
      <c r="E14" s="19"/>
      <c r="F14" s="19"/>
      <c r="G14" s="17"/>
      <c r="H14" s="20" t="n">
        <f aca="false">D14*E14</f>
        <v>0</v>
      </c>
      <c r="I14" s="20" t="n">
        <f aca="false">IF(C14="Αγορά",IF(G14="Όχι",0,H14+F14),0)</f>
        <v>0</v>
      </c>
      <c r="J14" s="20" t="n">
        <f aca="false">IF(C14="Πώληση",D14*O13,0)</f>
        <v>0</v>
      </c>
      <c r="K14" s="20" t="n">
        <f aca="false">IF(C14="Πώληση",H14-F14,0)</f>
        <v>0</v>
      </c>
      <c r="L14" s="20" t="n">
        <f aca="false">IF(C14="Πώληση",K14-J14,0)</f>
        <v>0</v>
      </c>
      <c r="M14" s="21" t="n">
        <f aca="false">M13+IF(C14="Αγορά",D14,IF(C14="Πώληση",-D14,0))</f>
        <v>0.05</v>
      </c>
      <c r="N14" s="20" t="n">
        <f aca="false">N13+I14-J14</f>
        <v>2405.90909090909</v>
      </c>
      <c r="O14" s="20" t="n">
        <f aca="false">IF(M14&gt;0.0000001,N14/M14,0)</f>
        <v>48118.1818181818</v>
      </c>
    </row>
    <row r="15" customFormat="false" ht="15" hidden="false" customHeight="false" outlineLevel="0" collapsed="false">
      <c r="A15" s="15" t="n">
        <v>10</v>
      </c>
      <c r="B15" s="16"/>
      <c r="C15" s="17"/>
      <c r="D15" s="18"/>
      <c r="E15" s="19"/>
      <c r="F15" s="19"/>
      <c r="G15" s="17"/>
      <c r="H15" s="20" t="n">
        <f aca="false">D15*E15</f>
        <v>0</v>
      </c>
      <c r="I15" s="20" t="n">
        <f aca="false">IF(C15="Αγορά",IF(G15="Όχι",0,H15+F15),0)</f>
        <v>0</v>
      </c>
      <c r="J15" s="20" t="n">
        <f aca="false">IF(C15="Πώληση",D15*O14,0)</f>
        <v>0</v>
      </c>
      <c r="K15" s="20" t="n">
        <f aca="false">IF(C15="Πώληση",H15-F15,0)</f>
        <v>0</v>
      </c>
      <c r="L15" s="20" t="n">
        <f aca="false">IF(C15="Πώληση",K15-J15,0)</f>
        <v>0</v>
      </c>
      <c r="M15" s="21" t="n">
        <f aca="false">M14+IF(C15="Αγορά",D15,IF(C15="Πώληση",-D15,0))</f>
        <v>0.05</v>
      </c>
      <c r="N15" s="20" t="n">
        <f aca="false">N14+I15-J15</f>
        <v>2405.90909090909</v>
      </c>
      <c r="O15" s="20" t="n">
        <f aca="false">IF(M15&gt;0.0000001,N15/M15,0)</f>
        <v>48118.1818181818</v>
      </c>
    </row>
    <row r="16" customFormat="false" ht="15" hidden="false" customHeight="false" outlineLevel="0" collapsed="false">
      <c r="A16" s="15" t="n">
        <v>11</v>
      </c>
      <c r="B16" s="16"/>
      <c r="C16" s="17"/>
      <c r="D16" s="18"/>
      <c r="E16" s="19"/>
      <c r="F16" s="19"/>
      <c r="G16" s="17"/>
      <c r="H16" s="20" t="n">
        <f aca="false">D16*E16</f>
        <v>0</v>
      </c>
      <c r="I16" s="20" t="n">
        <f aca="false">IF(C16="Αγορά",IF(G16="Όχι",0,H16+F16),0)</f>
        <v>0</v>
      </c>
      <c r="J16" s="20" t="n">
        <f aca="false">IF(C16="Πώληση",D16*O15,0)</f>
        <v>0</v>
      </c>
      <c r="K16" s="20" t="n">
        <f aca="false">IF(C16="Πώληση",H16-F16,0)</f>
        <v>0</v>
      </c>
      <c r="L16" s="20" t="n">
        <f aca="false">IF(C16="Πώληση",K16-J16,0)</f>
        <v>0</v>
      </c>
      <c r="M16" s="21" t="n">
        <f aca="false">M15+IF(C16="Αγορά",D16,IF(C16="Πώληση",-D16,0))</f>
        <v>0.05</v>
      </c>
      <c r="N16" s="20" t="n">
        <f aca="false">N15+I16-J16</f>
        <v>2405.90909090909</v>
      </c>
      <c r="O16" s="20" t="n">
        <f aca="false">IF(M16&gt;0.0000001,N16/M16,0)</f>
        <v>48118.1818181818</v>
      </c>
    </row>
    <row r="17" customFormat="false" ht="15" hidden="false" customHeight="false" outlineLevel="0" collapsed="false">
      <c r="A17" s="15" t="n">
        <v>12</v>
      </c>
      <c r="B17" s="16"/>
      <c r="C17" s="17"/>
      <c r="D17" s="18"/>
      <c r="E17" s="19"/>
      <c r="F17" s="19"/>
      <c r="G17" s="17"/>
      <c r="H17" s="20" t="n">
        <f aca="false">D17*E17</f>
        <v>0</v>
      </c>
      <c r="I17" s="20" t="n">
        <f aca="false">IF(C17="Αγορά",IF(G17="Όχι",0,H17+F17),0)</f>
        <v>0</v>
      </c>
      <c r="J17" s="20" t="n">
        <f aca="false">IF(C17="Πώληση",D17*O16,0)</f>
        <v>0</v>
      </c>
      <c r="K17" s="20" t="n">
        <f aca="false">IF(C17="Πώληση",H17-F17,0)</f>
        <v>0</v>
      </c>
      <c r="L17" s="20" t="n">
        <f aca="false">IF(C17="Πώληση",K17-J17,0)</f>
        <v>0</v>
      </c>
      <c r="M17" s="21" t="n">
        <f aca="false">M16+IF(C17="Αγορά",D17,IF(C17="Πώληση",-D17,0))</f>
        <v>0.05</v>
      </c>
      <c r="N17" s="20" t="n">
        <f aca="false">N16+I17-J17</f>
        <v>2405.90909090909</v>
      </c>
      <c r="O17" s="20" t="n">
        <f aca="false">IF(M17&gt;0.0000001,N17/M17,0)</f>
        <v>48118.1818181818</v>
      </c>
    </row>
    <row r="18" customFormat="false" ht="15" hidden="false" customHeight="false" outlineLevel="0" collapsed="false">
      <c r="A18" s="15" t="n">
        <v>13</v>
      </c>
      <c r="B18" s="16"/>
      <c r="C18" s="17"/>
      <c r="D18" s="18"/>
      <c r="E18" s="19"/>
      <c r="F18" s="19"/>
      <c r="G18" s="17"/>
      <c r="H18" s="20" t="n">
        <f aca="false">D18*E18</f>
        <v>0</v>
      </c>
      <c r="I18" s="20" t="n">
        <f aca="false">IF(C18="Αγορά",IF(G18="Όχι",0,H18+F18),0)</f>
        <v>0</v>
      </c>
      <c r="J18" s="20" t="n">
        <f aca="false">IF(C18="Πώληση",D18*O17,0)</f>
        <v>0</v>
      </c>
      <c r="K18" s="20" t="n">
        <f aca="false">IF(C18="Πώληση",H18-F18,0)</f>
        <v>0</v>
      </c>
      <c r="L18" s="20" t="n">
        <f aca="false">IF(C18="Πώληση",K18-J18,0)</f>
        <v>0</v>
      </c>
      <c r="M18" s="21" t="n">
        <f aca="false">M17+IF(C18="Αγορά",D18,IF(C18="Πώληση",-D18,0))</f>
        <v>0.05</v>
      </c>
      <c r="N18" s="20" t="n">
        <f aca="false">N17+I18-J18</f>
        <v>2405.90909090909</v>
      </c>
      <c r="O18" s="20" t="n">
        <f aca="false">IF(M18&gt;0.0000001,N18/M18,0)</f>
        <v>48118.1818181818</v>
      </c>
    </row>
    <row r="19" customFormat="false" ht="15" hidden="false" customHeight="false" outlineLevel="0" collapsed="false">
      <c r="A19" s="15" t="n">
        <v>14</v>
      </c>
      <c r="B19" s="16"/>
      <c r="C19" s="17"/>
      <c r="D19" s="18"/>
      <c r="E19" s="19"/>
      <c r="F19" s="19"/>
      <c r="G19" s="17"/>
      <c r="H19" s="20" t="n">
        <f aca="false">D19*E19</f>
        <v>0</v>
      </c>
      <c r="I19" s="20" t="n">
        <f aca="false">IF(C19="Αγορά",IF(G19="Όχι",0,H19+F19),0)</f>
        <v>0</v>
      </c>
      <c r="J19" s="20" t="n">
        <f aca="false">IF(C19="Πώληση",D19*O18,0)</f>
        <v>0</v>
      </c>
      <c r="K19" s="20" t="n">
        <f aca="false">IF(C19="Πώληση",H19-F19,0)</f>
        <v>0</v>
      </c>
      <c r="L19" s="20" t="n">
        <f aca="false">IF(C19="Πώληση",K19-J19,0)</f>
        <v>0</v>
      </c>
      <c r="M19" s="21" t="n">
        <f aca="false">M18+IF(C19="Αγορά",D19,IF(C19="Πώληση",-D19,0))</f>
        <v>0.05</v>
      </c>
      <c r="N19" s="20" t="n">
        <f aca="false">N18+I19-J19</f>
        <v>2405.90909090909</v>
      </c>
      <c r="O19" s="20" t="n">
        <f aca="false">IF(M19&gt;0.0000001,N19/M19,0)</f>
        <v>48118.1818181818</v>
      </c>
    </row>
    <row r="20" customFormat="false" ht="15" hidden="false" customHeight="false" outlineLevel="0" collapsed="false">
      <c r="A20" s="15" t="n">
        <v>15</v>
      </c>
      <c r="B20" s="16"/>
      <c r="C20" s="17"/>
      <c r="D20" s="18"/>
      <c r="E20" s="19"/>
      <c r="F20" s="19"/>
      <c r="G20" s="17"/>
      <c r="H20" s="20" t="n">
        <f aca="false">D20*E20</f>
        <v>0</v>
      </c>
      <c r="I20" s="20" t="n">
        <f aca="false">IF(C20="Αγορά",IF(G20="Όχι",0,H20+F20),0)</f>
        <v>0</v>
      </c>
      <c r="J20" s="20" t="n">
        <f aca="false">IF(C20="Πώληση",D20*O19,0)</f>
        <v>0</v>
      </c>
      <c r="K20" s="20" t="n">
        <f aca="false">IF(C20="Πώληση",H20-F20,0)</f>
        <v>0</v>
      </c>
      <c r="L20" s="20" t="n">
        <f aca="false">IF(C20="Πώληση",K20-J20,0)</f>
        <v>0</v>
      </c>
      <c r="M20" s="21" t="n">
        <f aca="false">M19+IF(C20="Αγορά",D20,IF(C20="Πώληση",-D20,0))</f>
        <v>0.05</v>
      </c>
      <c r="N20" s="20" t="n">
        <f aca="false">N19+I20-J20</f>
        <v>2405.90909090909</v>
      </c>
      <c r="O20" s="20" t="n">
        <f aca="false">IF(M20&gt;0.0000001,N20/M20,0)</f>
        <v>48118.1818181818</v>
      </c>
    </row>
    <row r="21" customFormat="false" ht="15" hidden="false" customHeight="false" outlineLevel="0" collapsed="false">
      <c r="A21" s="15" t="n">
        <v>16</v>
      </c>
      <c r="B21" s="16"/>
      <c r="C21" s="17"/>
      <c r="D21" s="18"/>
      <c r="E21" s="19"/>
      <c r="F21" s="19"/>
      <c r="G21" s="17"/>
      <c r="H21" s="20" t="n">
        <f aca="false">D21*E21</f>
        <v>0</v>
      </c>
      <c r="I21" s="20" t="n">
        <f aca="false">IF(C21="Αγορά",IF(G21="Όχι",0,H21+F21),0)</f>
        <v>0</v>
      </c>
      <c r="J21" s="20" t="n">
        <f aca="false">IF(C21="Πώληση",D21*O20,0)</f>
        <v>0</v>
      </c>
      <c r="K21" s="20" t="n">
        <f aca="false">IF(C21="Πώληση",H21-F21,0)</f>
        <v>0</v>
      </c>
      <c r="L21" s="20" t="n">
        <f aca="false">IF(C21="Πώληση",K21-J21,0)</f>
        <v>0</v>
      </c>
      <c r="M21" s="21" t="n">
        <f aca="false">M20+IF(C21="Αγορά",D21,IF(C21="Πώληση",-D21,0))</f>
        <v>0.05</v>
      </c>
      <c r="N21" s="20" t="n">
        <f aca="false">N20+I21-J21</f>
        <v>2405.90909090909</v>
      </c>
      <c r="O21" s="20" t="n">
        <f aca="false">IF(M21&gt;0.0000001,N21/M21,0)</f>
        <v>48118.1818181818</v>
      </c>
    </row>
    <row r="22" customFormat="false" ht="15" hidden="false" customHeight="false" outlineLevel="0" collapsed="false">
      <c r="A22" s="15" t="n">
        <v>17</v>
      </c>
      <c r="B22" s="16"/>
      <c r="C22" s="17"/>
      <c r="D22" s="18"/>
      <c r="E22" s="19"/>
      <c r="F22" s="19"/>
      <c r="G22" s="17"/>
      <c r="H22" s="20" t="n">
        <f aca="false">D22*E22</f>
        <v>0</v>
      </c>
      <c r="I22" s="20" t="n">
        <f aca="false">IF(C22="Αγορά",IF(G22="Όχι",0,H22+F22),0)</f>
        <v>0</v>
      </c>
      <c r="J22" s="20" t="n">
        <f aca="false">IF(C22="Πώληση",D22*O21,0)</f>
        <v>0</v>
      </c>
      <c r="K22" s="20" t="n">
        <f aca="false">IF(C22="Πώληση",H22-F22,0)</f>
        <v>0</v>
      </c>
      <c r="L22" s="20" t="n">
        <f aca="false">IF(C22="Πώληση",K22-J22,0)</f>
        <v>0</v>
      </c>
      <c r="M22" s="21" t="n">
        <f aca="false">M21+IF(C22="Αγορά",D22,IF(C22="Πώληση",-D22,0))</f>
        <v>0.05</v>
      </c>
      <c r="N22" s="20" t="n">
        <f aca="false">N21+I22-J22</f>
        <v>2405.90909090909</v>
      </c>
      <c r="O22" s="20" t="n">
        <f aca="false">IF(M22&gt;0.0000001,N22/M22,0)</f>
        <v>48118.1818181818</v>
      </c>
    </row>
    <row r="23" customFormat="false" ht="15" hidden="false" customHeight="false" outlineLevel="0" collapsed="false">
      <c r="A23" s="15" t="n">
        <v>18</v>
      </c>
      <c r="B23" s="16"/>
      <c r="C23" s="17"/>
      <c r="D23" s="18"/>
      <c r="E23" s="19"/>
      <c r="F23" s="19"/>
      <c r="G23" s="17"/>
      <c r="H23" s="20" t="n">
        <f aca="false">D23*E23</f>
        <v>0</v>
      </c>
      <c r="I23" s="20" t="n">
        <f aca="false">IF(C23="Αγορά",IF(G23="Όχι",0,H23+F23),0)</f>
        <v>0</v>
      </c>
      <c r="J23" s="20" t="n">
        <f aca="false">IF(C23="Πώληση",D23*O22,0)</f>
        <v>0</v>
      </c>
      <c r="K23" s="20" t="n">
        <f aca="false">IF(C23="Πώληση",H23-F23,0)</f>
        <v>0</v>
      </c>
      <c r="L23" s="20" t="n">
        <f aca="false">IF(C23="Πώληση",K23-J23,0)</f>
        <v>0</v>
      </c>
      <c r="M23" s="21" t="n">
        <f aca="false">M22+IF(C23="Αγορά",D23,IF(C23="Πώληση",-D23,0))</f>
        <v>0.05</v>
      </c>
      <c r="N23" s="20" t="n">
        <f aca="false">N22+I23-J23</f>
        <v>2405.90909090909</v>
      </c>
      <c r="O23" s="20" t="n">
        <f aca="false">IF(M23&gt;0.0000001,N23/M23,0)</f>
        <v>48118.1818181818</v>
      </c>
    </row>
    <row r="24" customFormat="false" ht="15" hidden="false" customHeight="false" outlineLevel="0" collapsed="false">
      <c r="A24" s="15" t="n">
        <v>19</v>
      </c>
      <c r="B24" s="16"/>
      <c r="C24" s="17"/>
      <c r="D24" s="18"/>
      <c r="E24" s="19"/>
      <c r="F24" s="19"/>
      <c r="G24" s="17"/>
      <c r="H24" s="20" t="n">
        <f aca="false">D24*E24</f>
        <v>0</v>
      </c>
      <c r="I24" s="20" t="n">
        <f aca="false">IF(C24="Αγορά",IF(G24="Όχι",0,H24+F24),0)</f>
        <v>0</v>
      </c>
      <c r="J24" s="20" t="n">
        <f aca="false">IF(C24="Πώληση",D24*O23,0)</f>
        <v>0</v>
      </c>
      <c r="K24" s="20" t="n">
        <f aca="false">IF(C24="Πώληση",H24-F24,0)</f>
        <v>0</v>
      </c>
      <c r="L24" s="20" t="n">
        <f aca="false">IF(C24="Πώληση",K24-J24,0)</f>
        <v>0</v>
      </c>
      <c r="M24" s="21" t="n">
        <f aca="false">M23+IF(C24="Αγορά",D24,IF(C24="Πώληση",-D24,0))</f>
        <v>0.05</v>
      </c>
      <c r="N24" s="20" t="n">
        <f aca="false">N23+I24-J24</f>
        <v>2405.90909090909</v>
      </c>
      <c r="O24" s="20" t="n">
        <f aca="false">IF(M24&gt;0.0000001,N24/M24,0)</f>
        <v>48118.1818181818</v>
      </c>
    </row>
    <row r="25" customFormat="false" ht="15" hidden="false" customHeight="false" outlineLevel="0" collapsed="false">
      <c r="A25" s="15" t="n">
        <v>20</v>
      </c>
      <c r="B25" s="16"/>
      <c r="C25" s="17"/>
      <c r="D25" s="18"/>
      <c r="E25" s="19"/>
      <c r="F25" s="19"/>
      <c r="G25" s="17"/>
      <c r="H25" s="20" t="n">
        <f aca="false">D25*E25</f>
        <v>0</v>
      </c>
      <c r="I25" s="20" t="n">
        <f aca="false">IF(C25="Αγορά",IF(G25="Όχι",0,H25+F25),0)</f>
        <v>0</v>
      </c>
      <c r="J25" s="20" t="n">
        <f aca="false">IF(C25="Πώληση",D25*O24,0)</f>
        <v>0</v>
      </c>
      <c r="K25" s="20" t="n">
        <f aca="false">IF(C25="Πώληση",H25-F25,0)</f>
        <v>0</v>
      </c>
      <c r="L25" s="20" t="n">
        <f aca="false">IF(C25="Πώληση",K25-J25,0)</f>
        <v>0</v>
      </c>
      <c r="M25" s="21" t="n">
        <f aca="false">M24+IF(C25="Αγορά",D25,IF(C25="Πώληση",-D25,0))</f>
        <v>0.05</v>
      </c>
      <c r="N25" s="20" t="n">
        <f aca="false">N24+I25-J25</f>
        <v>2405.90909090909</v>
      </c>
      <c r="O25" s="20" t="n">
        <f aca="false">IF(M25&gt;0.0000001,N25/M25,0)</f>
        <v>48118.1818181818</v>
      </c>
    </row>
    <row r="26" customFormat="false" ht="15" hidden="false" customHeight="false" outlineLevel="0" collapsed="false">
      <c r="A26" s="15" t="n">
        <v>21</v>
      </c>
      <c r="B26" s="16"/>
      <c r="C26" s="17"/>
      <c r="D26" s="18"/>
      <c r="E26" s="19"/>
      <c r="F26" s="19"/>
      <c r="G26" s="17"/>
      <c r="H26" s="20" t="n">
        <f aca="false">D26*E26</f>
        <v>0</v>
      </c>
      <c r="I26" s="20" t="n">
        <f aca="false">IF(C26="Αγορά",IF(G26="Όχι",0,H26+F26),0)</f>
        <v>0</v>
      </c>
      <c r="J26" s="20" t="n">
        <f aca="false">IF(C26="Πώληση",D26*O25,0)</f>
        <v>0</v>
      </c>
      <c r="K26" s="20" t="n">
        <f aca="false">IF(C26="Πώληση",H26-F26,0)</f>
        <v>0</v>
      </c>
      <c r="L26" s="20" t="n">
        <f aca="false">IF(C26="Πώληση",K26-J26,0)</f>
        <v>0</v>
      </c>
      <c r="M26" s="21" t="n">
        <f aca="false">M25+IF(C26="Αγορά",D26,IF(C26="Πώληση",-D26,0))</f>
        <v>0.05</v>
      </c>
      <c r="N26" s="20" t="n">
        <f aca="false">N25+I26-J26</f>
        <v>2405.90909090909</v>
      </c>
      <c r="O26" s="20" t="n">
        <f aca="false">IF(M26&gt;0.0000001,N26/M26,0)</f>
        <v>48118.1818181818</v>
      </c>
    </row>
    <row r="27" customFormat="false" ht="15" hidden="false" customHeight="false" outlineLevel="0" collapsed="false">
      <c r="A27" s="15" t="n">
        <v>22</v>
      </c>
      <c r="B27" s="16"/>
      <c r="C27" s="17"/>
      <c r="D27" s="18"/>
      <c r="E27" s="19"/>
      <c r="F27" s="19"/>
      <c r="G27" s="17"/>
      <c r="H27" s="20" t="n">
        <f aca="false">D27*E27</f>
        <v>0</v>
      </c>
      <c r="I27" s="20" t="n">
        <f aca="false">IF(C27="Αγορά",IF(G27="Όχι",0,H27+F27),0)</f>
        <v>0</v>
      </c>
      <c r="J27" s="20" t="n">
        <f aca="false">IF(C27="Πώληση",D27*O26,0)</f>
        <v>0</v>
      </c>
      <c r="K27" s="20" t="n">
        <f aca="false">IF(C27="Πώληση",H27-F27,0)</f>
        <v>0</v>
      </c>
      <c r="L27" s="20" t="n">
        <f aca="false">IF(C27="Πώληση",K27-J27,0)</f>
        <v>0</v>
      </c>
      <c r="M27" s="21" t="n">
        <f aca="false">M26+IF(C27="Αγορά",D27,IF(C27="Πώληση",-D27,0))</f>
        <v>0.05</v>
      </c>
      <c r="N27" s="20" t="n">
        <f aca="false">N26+I27-J27</f>
        <v>2405.90909090909</v>
      </c>
      <c r="O27" s="20" t="n">
        <f aca="false">IF(M27&gt;0.0000001,N27/M27,0)</f>
        <v>48118.1818181818</v>
      </c>
    </row>
    <row r="28" customFormat="false" ht="15" hidden="false" customHeight="false" outlineLevel="0" collapsed="false">
      <c r="A28" s="15" t="n">
        <v>23</v>
      </c>
      <c r="B28" s="16"/>
      <c r="C28" s="17"/>
      <c r="D28" s="18"/>
      <c r="E28" s="19"/>
      <c r="F28" s="19"/>
      <c r="G28" s="17"/>
      <c r="H28" s="20" t="n">
        <f aca="false">D28*E28</f>
        <v>0</v>
      </c>
      <c r="I28" s="20" t="n">
        <f aca="false">IF(C28="Αγορά",IF(G28="Όχι",0,H28+F28),0)</f>
        <v>0</v>
      </c>
      <c r="J28" s="20" t="n">
        <f aca="false">IF(C28="Πώληση",D28*O27,0)</f>
        <v>0</v>
      </c>
      <c r="K28" s="20" t="n">
        <f aca="false">IF(C28="Πώληση",H28-F28,0)</f>
        <v>0</v>
      </c>
      <c r="L28" s="20" t="n">
        <f aca="false">IF(C28="Πώληση",K28-J28,0)</f>
        <v>0</v>
      </c>
      <c r="M28" s="21" t="n">
        <f aca="false">M27+IF(C28="Αγορά",D28,IF(C28="Πώληση",-D28,0))</f>
        <v>0.05</v>
      </c>
      <c r="N28" s="20" t="n">
        <f aca="false">N27+I28-J28</f>
        <v>2405.90909090909</v>
      </c>
      <c r="O28" s="20" t="n">
        <f aca="false">IF(M28&gt;0.0000001,N28/M28,0)</f>
        <v>48118.1818181818</v>
      </c>
    </row>
    <row r="29" customFormat="false" ht="15" hidden="false" customHeight="false" outlineLevel="0" collapsed="false">
      <c r="A29" s="15" t="n">
        <v>24</v>
      </c>
      <c r="B29" s="16"/>
      <c r="C29" s="17"/>
      <c r="D29" s="18"/>
      <c r="E29" s="19"/>
      <c r="F29" s="19"/>
      <c r="G29" s="17"/>
      <c r="H29" s="20" t="n">
        <f aca="false">D29*E29</f>
        <v>0</v>
      </c>
      <c r="I29" s="20" t="n">
        <f aca="false">IF(C29="Αγορά",IF(G29="Όχι",0,H29+F29),0)</f>
        <v>0</v>
      </c>
      <c r="J29" s="20" t="n">
        <f aca="false">IF(C29="Πώληση",D29*O28,0)</f>
        <v>0</v>
      </c>
      <c r="K29" s="20" t="n">
        <f aca="false">IF(C29="Πώληση",H29-F29,0)</f>
        <v>0</v>
      </c>
      <c r="L29" s="20" t="n">
        <f aca="false">IF(C29="Πώληση",K29-J29,0)</f>
        <v>0</v>
      </c>
      <c r="M29" s="21" t="n">
        <f aca="false">M28+IF(C29="Αγορά",D29,IF(C29="Πώληση",-D29,0))</f>
        <v>0.05</v>
      </c>
      <c r="N29" s="20" t="n">
        <f aca="false">N28+I29-J29</f>
        <v>2405.90909090909</v>
      </c>
      <c r="O29" s="20" t="n">
        <f aca="false">IF(M29&gt;0.0000001,N29/M29,0)</f>
        <v>48118.1818181818</v>
      </c>
    </row>
    <row r="30" customFormat="false" ht="15" hidden="false" customHeight="false" outlineLevel="0" collapsed="false">
      <c r="A30" s="15" t="n">
        <v>25</v>
      </c>
      <c r="B30" s="16"/>
      <c r="C30" s="17"/>
      <c r="D30" s="18"/>
      <c r="E30" s="19"/>
      <c r="F30" s="19"/>
      <c r="G30" s="17"/>
      <c r="H30" s="20" t="n">
        <f aca="false">D30*E30</f>
        <v>0</v>
      </c>
      <c r="I30" s="20" t="n">
        <f aca="false">IF(C30="Αγορά",IF(G30="Όχι",0,H30+F30),0)</f>
        <v>0</v>
      </c>
      <c r="J30" s="20" t="n">
        <f aca="false">IF(C30="Πώληση",D30*O29,0)</f>
        <v>0</v>
      </c>
      <c r="K30" s="20" t="n">
        <f aca="false">IF(C30="Πώληση",H30-F30,0)</f>
        <v>0</v>
      </c>
      <c r="L30" s="20" t="n">
        <f aca="false">IF(C30="Πώληση",K30-J30,0)</f>
        <v>0</v>
      </c>
      <c r="M30" s="21" t="n">
        <f aca="false">M29+IF(C30="Αγορά",D30,IF(C30="Πώληση",-D30,0))</f>
        <v>0.05</v>
      </c>
      <c r="N30" s="20" t="n">
        <f aca="false">N29+I30-J30</f>
        <v>2405.90909090909</v>
      </c>
      <c r="O30" s="20" t="n">
        <f aca="false">IF(M30&gt;0.0000001,N30/M30,0)</f>
        <v>48118.1818181818</v>
      </c>
    </row>
    <row r="31" customFormat="false" ht="15" hidden="false" customHeight="false" outlineLevel="0" collapsed="false">
      <c r="A31" s="22" t="s">
        <v>44</v>
      </c>
      <c r="B31" s="22"/>
      <c r="C31" s="22"/>
      <c r="D31" s="22"/>
      <c r="E31" s="22"/>
      <c r="F31" s="22"/>
      <c r="G31" s="22"/>
      <c r="H31" s="23"/>
      <c r="I31" s="23"/>
      <c r="J31" s="24" t="n">
        <f aca="false">SUM(J6:J30)</f>
        <v>6639.09090909091</v>
      </c>
      <c r="K31" s="24" t="n">
        <f aca="false">SUM(K6:K30)</f>
        <v>8257</v>
      </c>
      <c r="L31" s="24" t="n">
        <f aca="false">SUM(L6:L30)</f>
        <v>1617.90909090909</v>
      </c>
      <c r="M31" s="23"/>
      <c r="N31" s="23"/>
      <c r="O31" s="23"/>
    </row>
    <row r="33" customFormat="false" ht="15" hidden="false" customHeight="false" outlineLevel="0" collapsed="false">
      <c r="A33" s="9" t="s">
        <v>45</v>
      </c>
    </row>
    <row r="34" customFormat="false" ht="15" hidden="false" customHeight="false" outlineLevel="0" collapsed="false">
      <c r="A34" s="25" t="str">
        <f aca="false">IF(MIN(M6:M30)&lt;-0.0000001,"ΠΡΟΣΟΧΗ: αρνητικό υπόλοιπο ποσότητας","Υπόλοιπα ποσότητας: εντάξει")</f>
        <v>Υπόλοιπα ποσότητας: εντάξει</v>
      </c>
    </row>
  </sheetData>
  <mergeCells count="1">
    <mergeCell ref="A31:G31"/>
  </mergeCells>
  <dataValidations count="2">
    <dataValidation allowBlank="true" errorStyle="stop" operator="between" showDropDown="false" showErrorMessage="false" showInputMessage="false" sqref="C6:C30" type="list">
      <formula1>"Αγορά,Πώληση"</formula1>
      <formula2>0</formula2>
    </dataValidation>
    <dataValidation allowBlank="true" errorStyle="stop" operator="between" showDropDown="false" showErrorMessage="false" showInputMessage="false" sqref="G6:G30" type="list">
      <formula1>"Ναι,Όχι"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11"/>
    <col collapsed="false" customWidth="true" hidden="false" outlineLevel="0" max="4" min="4" style="0" width="12"/>
    <col collapsed="false" customWidth="true" hidden="false" outlineLevel="0" max="5" min="5" style="0" width="15"/>
    <col collapsed="false" customWidth="true" hidden="false" outlineLevel="0" max="7" min="6" style="0" width="14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2" min="10" style="0" width="16"/>
    <col collapsed="false" customWidth="true" hidden="false" outlineLevel="0" max="13" min="13" style="0" width="14"/>
    <col collapsed="false" customWidth="true" hidden="false" outlineLevel="0" max="15" min="14" style="0" width="16"/>
  </cols>
  <sheetData>
    <row r="1" customFormat="false" ht="16.15" hidden="false" customHeight="false" outlineLevel="0" collapsed="false">
      <c r="A1" s="8" t="s">
        <v>46</v>
      </c>
    </row>
    <row r="2" customFormat="false" ht="15" hidden="false" customHeight="false" outlineLevel="0" collapsed="false">
      <c r="A2" s="9" t="s">
        <v>24</v>
      </c>
    </row>
    <row r="4" customFormat="false" ht="45" hidden="false" customHeight="true" outlineLevel="0" collapsed="false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10" t="s">
        <v>35</v>
      </c>
      <c r="L4" s="10" t="s">
        <v>36</v>
      </c>
      <c r="M4" s="10" t="s">
        <v>37</v>
      </c>
      <c r="N4" s="10" t="s">
        <v>38</v>
      </c>
      <c r="O4" s="10" t="s">
        <v>39</v>
      </c>
    </row>
    <row r="5" customFormat="false" ht="15" hidden="false" customHeight="false" outlineLevel="0" collapsed="false">
      <c r="B5" s="11" t="s">
        <v>40</v>
      </c>
      <c r="M5" s="12" t="n">
        <v>0</v>
      </c>
      <c r="N5" s="13" t="n">
        <v>0</v>
      </c>
      <c r="O5" s="14" t="n">
        <f aca="false">IF(M5&gt;0,N5/M5,0)</f>
        <v>0</v>
      </c>
    </row>
    <row r="6" customFormat="false" ht="15" hidden="false" customHeight="false" outlineLevel="0" collapsed="false">
      <c r="A6" s="15" t="n">
        <v>1</v>
      </c>
      <c r="B6" s="16" t="n">
        <v>46056</v>
      </c>
      <c r="C6" s="17" t="s">
        <v>41</v>
      </c>
      <c r="D6" s="18" t="n">
        <v>2</v>
      </c>
      <c r="E6" s="19" t="n">
        <v>2000</v>
      </c>
      <c r="F6" s="19" t="n">
        <v>8</v>
      </c>
      <c r="G6" s="17" t="s">
        <v>42</v>
      </c>
      <c r="H6" s="20" t="n">
        <f aca="false">D6*E6</f>
        <v>4000</v>
      </c>
      <c r="I6" s="20" t="n">
        <f aca="false">IF(C6="Αγορά",IF(G6="Όχι",0,H6+F6),0)</f>
        <v>4008</v>
      </c>
      <c r="J6" s="20" t="n">
        <f aca="false">IF(C6="Πώληση",D6*O5,0)</f>
        <v>0</v>
      </c>
      <c r="K6" s="20" t="n">
        <f aca="false">IF(C6="Πώληση",H6-F6,0)</f>
        <v>0</v>
      </c>
      <c r="L6" s="20" t="n">
        <f aca="false">IF(C6="Πώληση",K6-J6,0)</f>
        <v>0</v>
      </c>
      <c r="M6" s="21" t="n">
        <f aca="false">M5+IF(C6="Αγορά",D6,IF(C6="Πώληση",-D6,0))</f>
        <v>2</v>
      </c>
      <c r="N6" s="20" t="n">
        <f aca="false">N5+I6-J6</f>
        <v>4008</v>
      </c>
      <c r="O6" s="20" t="n">
        <f aca="false">IF(M6&gt;0.0000001,N6/M6,0)</f>
        <v>2004</v>
      </c>
    </row>
    <row r="7" customFormat="false" ht="15" hidden="false" customHeight="false" outlineLevel="0" collapsed="false">
      <c r="A7" s="15" t="n">
        <v>2</v>
      </c>
      <c r="B7" s="16" t="n">
        <v>46124</v>
      </c>
      <c r="C7" s="17" t="s">
        <v>41</v>
      </c>
      <c r="D7" s="18" t="n">
        <v>1</v>
      </c>
      <c r="E7" s="19" t="n">
        <v>3000</v>
      </c>
      <c r="F7" s="19" t="n">
        <v>6</v>
      </c>
      <c r="G7" s="17" t="s">
        <v>42</v>
      </c>
      <c r="H7" s="20" t="n">
        <f aca="false">D7*E7</f>
        <v>3000</v>
      </c>
      <c r="I7" s="20" t="n">
        <f aca="false">IF(C7="Αγορά",IF(G7="Όχι",0,H7+F7),0)</f>
        <v>3006</v>
      </c>
      <c r="J7" s="20" t="n">
        <f aca="false">IF(C7="Πώληση",D7*O6,0)</f>
        <v>0</v>
      </c>
      <c r="K7" s="20" t="n">
        <f aca="false">IF(C7="Πώληση",H7-F7,0)</f>
        <v>0</v>
      </c>
      <c r="L7" s="20" t="n">
        <f aca="false">IF(C7="Πώληση",K7-J7,0)</f>
        <v>0</v>
      </c>
      <c r="M7" s="21" t="n">
        <f aca="false">M6+IF(C7="Αγορά",D7,IF(C7="Πώληση",-D7,0))</f>
        <v>3</v>
      </c>
      <c r="N7" s="20" t="n">
        <f aca="false">N6+I7-J7</f>
        <v>7014</v>
      </c>
      <c r="O7" s="20" t="n">
        <f aca="false">IF(M7&gt;0.0000001,N7/M7,0)</f>
        <v>2338</v>
      </c>
    </row>
    <row r="8" customFormat="false" ht="15" hidden="false" customHeight="false" outlineLevel="0" collapsed="false">
      <c r="A8" s="15" t="n">
        <v>3</v>
      </c>
      <c r="B8" s="16" t="n">
        <v>46262</v>
      </c>
      <c r="C8" s="17" t="s">
        <v>43</v>
      </c>
      <c r="D8" s="18" t="n">
        <v>1.5</v>
      </c>
      <c r="E8" s="19" t="n">
        <v>3600</v>
      </c>
      <c r="F8" s="19" t="n">
        <v>12</v>
      </c>
      <c r="G8" s="17"/>
      <c r="H8" s="20" t="n">
        <f aca="false">D8*E8</f>
        <v>5400</v>
      </c>
      <c r="I8" s="20" t="n">
        <f aca="false">IF(C8="Αγορά",IF(G8="Όχι",0,H8+F8),0)</f>
        <v>0</v>
      </c>
      <c r="J8" s="20" t="n">
        <f aca="false">IF(C8="Πώληση",D8*O7,0)</f>
        <v>3507</v>
      </c>
      <c r="K8" s="20" t="n">
        <f aca="false">IF(C8="Πώληση",H8-F8,0)</f>
        <v>5388</v>
      </c>
      <c r="L8" s="20" t="n">
        <f aca="false">IF(C8="Πώληση",K8-J8,0)</f>
        <v>1881</v>
      </c>
      <c r="M8" s="21" t="n">
        <f aca="false">M7+IF(C8="Αγορά",D8,IF(C8="Πώληση",-D8,0))</f>
        <v>1.5</v>
      </c>
      <c r="N8" s="20" t="n">
        <f aca="false">N7+I8-J8</f>
        <v>3507</v>
      </c>
      <c r="O8" s="20" t="n">
        <f aca="false">IF(M8&gt;0.0000001,N8/M8,0)</f>
        <v>2338</v>
      </c>
    </row>
    <row r="9" customFormat="false" ht="15" hidden="false" customHeight="false" outlineLevel="0" collapsed="false">
      <c r="A9" s="15" t="n">
        <v>4</v>
      </c>
      <c r="B9" s="16"/>
      <c r="C9" s="17"/>
      <c r="D9" s="18"/>
      <c r="E9" s="19"/>
      <c r="F9" s="19"/>
      <c r="G9" s="17"/>
      <c r="H9" s="20" t="n">
        <f aca="false">D9*E9</f>
        <v>0</v>
      </c>
      <c r="I9" s="20" t="n">
        <f aca="false">IF(C9="Αγορά",IF(G9="Όχι",0,H9+F9),0)</f>
        <v>0</v>
      </c>
      <c r="J9" s="20" t="n">
        <f aca="false">IF(C9="Πώληση",D9*O8,0)</f>
        <v>0</v>
      </c>
      <c r="K9" s="20" t="n">
        <f aca="false">IF(C9="Πώληση",H9-F9,0)</f>
        <v>0</v>
      </c>
      <c r="L9" s="20" t="n">
        <f aca="false">IF(C9="Πώληση",K9-J9,0)</f>
        <v>0</v>
      </c>
      <c r="M9" s="21" t="n">
        <f aca="false">M8+IF(C9="Αγορά",D9,IF(C9="Πώληση",-D9,0))</f>
        <v>1.5</v>
      </c>
      <c r="N9" s="20" t="n">
        <f aca="false">N8+I9-J9</f>
        <v>3507</v>
      </c>
      <c r="O9" s="20" t="n">
        <f aca="false">IF(M9&gt;0.0000001,N9/M9,0)</f>
        <v>2338</v>
      </c>
    </row>
    <row r="10" customFormat="false" ht="15" hidden="false" customHeight="false" outlineLevel="0" collapsed="false">
      <c r="A10" s="15" t="n">
        <v>5</v>
      </c>
      <c r="B10" s="16"/>
      <c r="C10" s="17"/>
      <c r="D10" s="18"/>
      <c r="E10" s="19"/>
      <c r="F10" s="19"/>
      <c r="G10" s="17"/>
      <c r="H10" s="20" t="n">
        <f aca="false">D10*E10</f>
        <v>0</v>
      </c>
      <c r="I10" s="20" t="n">
        <f aca="false">IF(C10="Αγορά",IF(G10="Όχι",0,H10+F10),0)</f>
        <v>0</v>
      </c>
      <c r="J10" s="20" t="n">
        <f aca="false">IF(C10="Πώληση",D10*O9,0)</f>
        <v>0</v>
      </c>
      <c r="K10" s="20" t="n">
        <f aca="false">IF(C10="Πώληση",H10-F10,0)</f>
        <v>0</v>
      </c>
      <c r="L10" s="20" t="n">
        <f aca="false">IF(C10="Πώληση",K10-J10,0)</f>
        <v>0</v>
      </c>
      <c r="M10" s="21" t="n">
        <f aca="false">M9+IF(C10="Αγορά",D10,IF(C10="Πώληση",-D10,0))</f>
        <v>1.5</v>
      </c>
      <c r="N10" s="20" t="n">
        <f aca="false">N9+I10-J10</f>
        <v>3507</v>
      </c>
      <c r="O10" s="20" t="n">
        <f aca="false">IF(M10&gt;0.0000001,N10/M10,0)</f>
        <v>2338</v>
      </c>
    </row>
    <row r="11" customFormat="false" ht="15" hidden="false" customHeight="false" outlineLevel="0" collapsed="false">
      <c r="A11" s="15" t="n">
        <v>6</v>
      </c>
      <c r="B11" s="16"/>
      <c r="C11" s="17"/>
      <c r="D11" s="18"/>
      <c r="E11" s="19"/>
      <c r="F11" s="19"/>
      <c r="G11" s="17"/>
      <c r="H11" s="20" t="n">
        <f aca="false">D11*E11</f>
        <v>0</v>
      </c>
      <c r="I11" s="20" t="n">
        <f aca="false">IF(C11="Αγορά",IF(G11="Όχι",0,H11+F11),0)</f>
        <v>0</v>
      </c>
      <c r="J11" s="20" t="n">
        <f aca="false">IF(C11="Πώληση",D11*O10,0)</f>
        <v>0</v>
      </c>
      <c r="K11" s="20" t="n">
        <f aca="false">IF(C11="Πώληση",H11-F11,0)</f>
        <v>0</v>
      </c>
      <c r="L11" s="20" t="n">
        <f aca="false">IF(C11="Πώληση",K11-J11,0)</f>
        <v>0</v>
      </c>
      <c r="M11" s="21" t="n">
        <f aca="false">M10+IF(C11="Αγορά",D11,IF(C11="Πώληση",-D11,0))</f>
        <v>1.5</v>
      </c>
      <c r="N11" s="20" t="n">
        <f aca="false">N10+I11-J11</f>
        <v>3507</v>
      </c>
      <c r="O11" s="20" t="n">
        <f aca="false">IF(M11&gt;0.0000001,N11/M11,0)</f>
        <v>2338</v>
      </c>
    </row>
    <row r="12" customFormat="false" ht="15" hidden="false" customHeight="false" outlineLevel="0" collapsed="false">
      <c r="A12" s="15" t="n">
        <v>7</v>
      </c>
      <c r="B12" s="16"/>
      <c r="C12" s="17"/>
      <c r="D12" s="18"/>
      <c r="E12" s="19"/>
      <c r="F12" s="19"/>
      <c r="G12" s="17"/>
      <c r="H12" s="20" t="n">
        <f aca="false">D12*E12</f>
        <v>0</v>
      </c>
      <c r="I12" s="20" t="n">
        <f aca="false">IF(C12="Αγορά",IF(G12="Όχι",0,H12+F12),0)</f>
        <v>0</v>
      </c>
      <c r="J12" s="20" t="n">
        <f aca="false">IF(C12="Πώληση",D12*O11,0)</f>
        <v>0</v>
      </c>
      <c r="K12" s="20" t="n">
        <f aca="false">IF(C12="Πώληση",H12-F12,0)</f>
        <v>0</v>
      </c>
      <c r="L12" s="20" t="n">
        <f aca="false">IF(C12="Πώληση",K12-J12,0)</f>
        <v>0</v>
      </c>
      <c r="M12" s="21" t="n">
        <f aca="false">M11+IF(C12="Αγορά",D12,IF(C12="Πώληση",-D12,0))</f>
        <v>1.5</v>
      </c>
      <c r="N12" s="20" t="n">
        <f aca="false">N11+I12-J12</f>
        <v>3507</v>
      </c>
      <c r="O12" s="20" t="n">
        <f aca="false">IF(M12&gt;0.0000001,N12/M12,0)</f>
        <v>2338</v>
      </c>
    </row>
    <row r="13" customFormat="false" ht="15" hidden="false" customHeight="false" outlineLevel="0" collapsed="false">
      <c r="A13" s="15" t="n">
        <v>8</v>
      </c>
      <c r="B13" s="16"/>
      <c r="C13" s="17"/>
      <c r="D13" s="18"/>
      <c r="E13" s="19"/>
      <c r="F13" s="19"/>
      <c r="G13" s="17"/>
      <c r="H13" s="20" t="n">
        <f aca="false">D13*E13</f>
        <v>0</v>
      </c>
      <c r="I13" s="20" t="n">
        <f aca="false">IF(C13="Αγορά",IF(G13="Όχι",0,H13+F13),0)</f>
        <v>0</v>
      </c>
      <c r="J13" s="20" t="n">
        <f aca="false">IF(C13="Πώληση",D13*O12,0)</f>
        <v>0</v>
      </c>
      <c r="K13" s="20" t="n">
        <f aca="false">IF(C13="Πώληση",H13-F13,0)</f>
        <v>0</v>
      </c>
      <c r="L13" s="20" t="n">
        <f aca="false">IF(C13="Πώληση",K13-J13,0)</f>
        <v>0</v>
      </c>
      <c r="M13" s="21" t="n">
        <f aca="false">M12+IF(C13="Αγορά",D13,IF(C13="Πώληση",-D13,0))</f>
        <v>1.5</v>
      </c>
      <c r="N13" s="20" t="n">
        <f aca="false">N12+I13-J13</f>
        <v>3507</v>
      </c>
      <c r="O13" s="20" t="n">
        <f aca="false">IF(M13&gt;0.0000001,N13/M13,0)</f>
        <v>2338</v>
      </c>
    </row>
    <row r="14" customFormat="false" ht="15" hidden="false" customHeight="false" outlineLevel="0" collapsed="false">
      <c r="A14" s="15" t="n">
        <v>9</v>
      </c>
      <c r="B14" s="16"/>
      <c r="C14" s="17"/>
      <c r="D14" s="18"/>
      <c r="E14" s="19"/>
      <c r="F14" s="19"/>
      <c r="G14" s="17"/>
      <c r="H14" s="20" t="n">
        <f aca="false">D14*E14</f>
        <v>0</v>
      </c>
      <c r="I14" s="20" t="n">
        <f aca="false">IF(C14="Αγορά",IF(G14="Όχι",0,H14+F14),0)</f>
        <v>0</v>
      </c>
      <c r="J14" s="20" t="n">
        <f aca="false">IF(C14="Πώληση",D14*O13,0)</f>
        <v>0</v>
      </c>
      <c r="K14" s="20" t="n">
        <f aca="false">IF(C14="Πώληση",H14-F14,0)</f>
        <v>0</v>
      </c>
      <c r="L14" s="20" t="n">
        <f aca="false">IF(C14="Πώληση",K14-J14,0)</f>
        <v>0</v>
      </c>
      <c r="M14" s="21" t="n">
        <f aca="false">M13+IF(C14="Αγορά",D14,IF(C14="Πώληση",-D14,0))</f>
        <v>1.5</v>
      </c>
      <c r="N14" s="20" t="n">
        <f aca="false">N13+I14-J14</f>
        <v>3507</v>
      </c>
      <c r="O14" s="20" t="n">
        <f aca="false">IF(M14&gt;0.0000001,N14/M14,0)</f>
        <v>2338</v>
      </c>
    </row>
    <row r="15" customFormat="false" ht="15" hidden="false" customHeight="false" outlineLevel="0" collapsed="false">
      <c r="A15" s="15" t="n">
        <v>10</v>
      </c>
      <c r="B15" s="16"/>
      <c r="C15" s="17"/>
      <c r="D15" s="18"/>
      <c r="E15" s="19"/>
      <c r="F15" s="19"/>
      <c r="G15" s="17"/>
      <c r="H15" s="20" t="n">
        <f aca="false">D15*E15</f>
        <v>0</v>
      </c>
      <c r="I15" s="20" t="n">
        <f aca="false">IF(C15="Αγορά",IF(G15="Όχι",0,H15+F15),0)</f>
        <v>0</v>
      </c>
      <c r="J15" s="20" t="n">
        <f aca="false">IF(C15="Πώληση",D15*O14,0)</f>
        <v>0</v>
      </c>
      <c r="K15" s="20" t="n">
        <f aca="false">IF(C15="Πώληση",H15-F15,0)</f>
        <v>0</v>
      </c>
      <c r="L15" s="20" t="n">
        <f aca="false">IF(C15="Πώληση",K15-J15,0)</f>
        <v>0</v>
      </c>
      <c r="M15" s="21" t="n">
        <f aca="false">M14+IF(C15="Αγορά",D15,IF(C15="Πώληση",-D15,0))</f>
        <v>1.5</v>
      </c>
      <c r="N15" s="20" t="n">
        <f aca="false">N14+I15-J15</f>
        <v>3507</v>
      </c>
      <c r="O15" s="20" t="n">
        <f aca="false">IF(M15&gt;0.0000001,N15/M15,0)</f>
        <v>2338</v>
      </c>
    </row>
    <row r="16" customFormat="false" ht="15" hidden="false" customHeight="false" outlineLevel="0" collapsed="false">
      <c r="A16" s="15" t="n">
        <v>11</v>
      </c>
      <c r="B16" s="16"/>
      <c r="C16" s="17"/>
      <c r="D16" s="18"/>
      <c r="E16" s="19"/>
      <c r="F16" s="19"/>
      <c r="G16" s="17"/>
      <c r="H16" s="20" t="n">
        <f aca="false">D16*E16</f>
        <v>0</v>
      </c>
      <c r="I16" s="20" t="n">
        <f aca="false">IF(C16="Αγορά",IF(G16="Όχι",0,H16+F16),0)</f>
        <v>0</v>
      </c>
      <c r="J16" s="20" t="n">
        <f aca="false">IF(C16="Πώληση",D16*O15,0)</f>
        <v>0</v>
      </c>
      <c r="K16" s="20" t="n">
        <f aca="false">IF(C16="Πώληση",H16-F16,0)</f>
        <v>0</v>
      </c>
      <c r="L16" s="20" t="n">
        <f aca="false">IF(C16="Πώληση",K16-J16,0)</f>
        <v>0</v>
      </c>
      <c r="M16" s="21" t="n">
        <f aca="false">M15+IF(C16="Αγορά",D16,IF(C16="Πώληση",-D16,0))</f>
        <v>1.5</v>
      </c>
      <c r="N16" s="20" t="n">
        <f aca="false">N15+I16-J16</f>
        <v>3507</v>
      </c>
      <c r="O16" s="20" t="n">
        <f aca="false">IF(M16&gt;0.0000001,N16/M16,0)</f>
        <v>2338</v>
      </c>
    </row>
    <row r="17" customFormat="false" ht="15" hidden="false" customHeight="false" outlineLevel="0" collapsed="false">
      <c r="A17" s="15" t="n">
        <v>12</v>
      </c>
      <c r="B17" s="16"/>
      <c r="C17" s="17"/>
      <c r="D17" s="18"/>
      <c r="E17" s="19"/>
      <c r="F17" s="19"/>
      <c r="G17" s="17"/>
      <c r="H17" s="20" t="n">
        <f aca="false">D17*E17</f>
        <v>0</v>
      </c>
      <c r="I17" s="20" t="n">
        <f aca="false">IF(C17="Αγορά",IF(G17="Όχι",0,H17+F17),0)</f>
        <v>0</v>
      </c>
      <c r="J17" s="20" t="n">
        <f aca="false">IF(C17="Πώληση",D17*O16,0)</f>
        <v>0</v>
      </c>
      <c r="K17" s="20" t="n">
        <f aca="false">IF(C17="Πώληση",H17-F17,0)</f>
        <v>0</v>
      </c>
      <c r="L17" s="20" t="n">
        <f aca="false">IF(C17="Πώληση",K17-J17,0)</f>
        <v>0</v>
      </c>
      <c r="M17" s="21" t="n">
        <f aca="false">M16+IF(C17="Αγορά",D17,IF(C17="Πώληση",-D17,0))</f>
        <v>1.5</v>
      </c>
      <c r="N17" s="20" t="n">
        <f aca="false">N16+I17-J17</f>
        <v>3507</v>
      </c>
      <c r="O17" s="20" t="n">
        <f aca="false">IF(M17&gt;0.0000001,N17/M17,0)</f>
        <v>2338</v>
      </c>
    </row>
    <row r="18" customFormat="false" ht="15" hidden="false" customHeight="false" outlineLevel="0" collapsed="false">
      <c r="A18" s="15" t="n">
        <v>13</v>
      </c>
      <c r="B18" s="16"/>
      <c r="C18" s="17"/>
      <c r="D18" s="18"/>
      <c r="E18" s="19"/>
      <c r="F18" s="19"/>
      <c r="G18" s="17"/>
      <c r="H18" s="20" t="n">
        <f aca="false">D18*E18</f>
        <v>0</v>
      </c>
      <c r="I18" s="20" t="n">
        <f aca="false">IF(C18="Αγορά",IF(G18="Όχι",0,H18+F18),0)</f>
        <v>0</v>
      </c>
      <c r="J18" s="20" t="n">
        <f aca="false">IF(C18="Πώληση",D18*O17,0)</f>
        <v>0</v>
      </c>
      <c r="K18" s="20" t="n">
        <f aca="false">IF(C18="Πώληση",H18-F18,0)</f>
        <v>0</v>
      </c>
      <c r="L18" s="20" t="n">
        <f aca="false">IF(C18="Πώληση",K18-J18,0)</f>
        <v>0</v>
      </c>
      <c r="M18" s="21" t="n">
        <f aca="false">M17+IF(C18="Αγορά",D18,IF(C18="Πώληση",-D18,0))</f>
        <v>1.5</v>
      </c>
      <c r="N18" s="20" t="n">
        <f aca="false">N17+I18-J18</f>
        <v>3507</v>
      </c>
      <c r="O18" s="20" t="n">
        <f aca="false">IF(M18&gt;0.0000001,N18/M18,0)</f>
        <v>2338</v>
      </c>
    </row>
    <row r="19" customFormat="false" ht="15" hidden="false" customHeight="false" outlineLevel="0" collapsed="false">
      <c r="A19" s="15" t="n">
        <v>14</v>
      </c>
      <c r="B19" s="16"/>
      <c r="C19" s="17"/>
      <c r="D19" s="18"/>
      <c r="E19" s="19"/>
      <c r="F19" s="19"/>
      <c r="G19" s="17"/>
      <c r="H19" s="20" t="n">
        <f aca="false">D19*E19</f>
        <v>0</v>
      </c>
      <c r="I19" s="20" t="n">
        <f aca="false">IF(C19="Αγορά",IF(G19="Όχι",0,H19+F19),0)</f>
        <v>0</v>
      </c>
      <c r="J19" s="20" t="n">
        <f aca="false">IF(C19="Πώληση",D19*O18,0)</f>
        <v>0</v>
      </c>
      <c r="K19" s="20" t="n">
        <f aca="false">IF(C19="Πώληση",H19-F19,0)</f>
        <v>0</v>
      </c>
      <c r="L19" s="20" t="n">
        <f aca="false">IF(C19="Πώληση",K19-J19,0)</f>
        <v>0</v>
      </c>
      <c r="M19" s="21" t="n">
        <f aca="false">M18+IF(C19="Αγορά",D19,IF(C19="Πώληση",-D19,0))</f>
        <v>1.5</v>
      </c>
      <c r="N19" s="20" t="n">
        <f aca="false">N18+I19-J19</f>
        <v>3507</v>
      </c>
      <c r="O19" s="20" t="n">
        <f aca="false">IF(M19&gt;0.0000001,N19/M19,0)</f>
        <v>2338</v>
      </c>
    </row>
    <row r="20" customFormat="false" ht="15" hidden="false" customHeight="false" outlineLevel="0" collapsed="false">
      <c r="A20" s="15" t="n">
        <v>15</v>
      </c>
      <c r="B20" s="16"/>
      <c r="C20" s="17"/>
      <c r="D20" s="18"/>
      <c r="E20" s="19"/>
      <c r="F20" s="19"/>
      <c r="G20" s="17"/>
      <c r="H20" s="20" t="n">
        <f aca="false">D20*E20</f>
        <v>0</v>
      </c>
      <c r="I20" s="20" t="n">
        <f aca="false">IF(C20="Αγορά",IF(G20="Όχι",0,H20+F20),0)</f>
        <v>0</v>
      </c>
      <c r="J20" s="20" t="n">
        <f aca="false">IF(C20="Πώληση",D20*O19,0)</f>
        <v>0</v>
      </c>
      <c r="K20" s="20" t="n">
        <f aca="false">IF(C20="Πώληση",H20-F20,0)</f>
        <v>0</v>
      </c>
      <c r="L20" s="20" t="n">
        <f aca="false">IF(C20="Πώληση",K20-J20,0)</f>
        <v>0</v>
      </c>
      <c r="M20" s="21" t="n">
        <f aca="false">M19+IF(C20="Αγορά",D20,IF(C20="Πώληση",-D20,0))</f>
        <v>1.5</v>
      </c>
      <c r="N20" s="20" t="n">
        <f aca="false">N19+I20-J20</f>
        <v>3507</v>
      </c>
      <c r="O20" s="20" t="n">
        <f aca="false">IF(M20&gt;0.0000001,N20/M20,0)</f>
        <v>2338</v>
      </c>
    </row>
    <row r="21" customFormat="false" ht="15" hidden="false" customHeight="false" outlineLevel="0" collapsed="false">
      <c r="A21" s="15" t="n">
        <v>16</v>
      </c>
      <c r="B21" s="16"/>
      <c r="C21" s="17"/>
      <c r="D21" s="18"/>
      <c r="E21" s="19"/>
      <c r="F21" s="19"/>
      <c r="G21" s="17"/>
      <c r="H21" s="20" t="n">
        <f aca="false">D21*E21</f>
        <v>0</v>
      </c>
      <c r="I21" s="20" t="n">
        <f aca="false">IF(C21="Αγορά",IF(G21="Όχι",0,H21+F21),0)</f>
        <v>0</v>
      </c>
      <c r="J21" s="20" t="n">
        <f aca="false">IF(C21="Πώληση",D21*O20,0)</f>
        <v>0</v>
      </c>
      <c r="K21" s="20" t="n">
        <f aca="false">IF(C21="Πώληση",H21-F21,0)</f>
        <v>0</v>
      </c>
      <c r="L21" s="20" t="n">
        <f aca="false">IF(C21="Πώληση",K21-J21,0)</f>
        <v>0</v>
      </c>
      <c r="M21" s="21" t="n">
        <f aca="false">M20+IF(C21="Αγορά",D21,IF(C21="Πώληση",-D21,0))</f>
        <v>1.5</v>
      </c>
      <c r="N21" s="20" t="n">
        <f aca="false">N20+I21-J21</f>
        <v>3507</v>
      </c>
      <c r="O21" s="20" t="n">
        <f aca="false">IF(M21&gt;0.0000001,N21/M21,0)</f>
        <v>2338</v>
      </c>
    </row>
    <row r="22" customFormat="false" ht="15" hidden="false" customHeight="false" outlineLevel="0" collapsed="false">
      <c r="A22" s="15" t="n">
        <v>17</v>
      </c>
      <c r="B22" s="16"/>
      <c r="C22" s="17"/>
      <c r="D22" s="18"/>
      <c r="E22" s="19"/>
      <c r="F22" s="19"/>
      <c r="G22" s="17"/>
      <c r="H22" s="20" t="n">
        <f aca="false">D22*E22</f>
        <v>0</v>
      </c>
      <c r="I22" s="20" t="n">
        <f aca="false">IF(C22="Αγορά",IF(G22="Όχι",0,H22+F22),0)</f>
        <v>0</v>
      </c>
      <c r="J22" s="20" t="n">
        <f aca="false">IF(C22="Πώληση",D22*O21,0)</f>
        <v>0</v>
      </c>
      <c r="K22" s="20" t="n">
        <f aca="false">IF(C22="Πώληση",H22-F22,0)</f>
        <v>0</v>
      </c>
      <c r="L22" s="20" t="n">
        <f aca="false">IF(C22="Πώληση",K22-J22,0)</f>
        <v>0</v>
      </c>
      <c r="M22" s="21" t="n">
        <f aca="false">M21+IF(C22="Αγορά",D22,IF(C22="Πώληση",-D22,0))</f>
        <v>1.5</v>
      </c>
      <c r="N22" s="20" t="n">
        <f aca="false">N21+I22-J22</f>
        <v>3507</v>
      </c>
      <c r="O22" s="20" t="n">
        <f aca="false">IF(M22&gt;0.0000001,N22/M22,0)</f>
        <v>2338</v>
      </c>
    </row>
    <row r="23" customFormat="false" ht="15" hidden="false" customHeight="false" outlineLevel="0" collapsed="false">
      <c r="A23" s="15" t="n">
        <v>18</v>
      </c>
      <c r="B23" s="16"/>
      <c r="C23" s="17"/>
      <c r="D23" s="18"/>
      <c r="E23" s="19"/>
      <c r="F23" s="19"/>
      <c r="G23" s="17"/>
      <c r="H23" s="20" t="n">
        <f aca="false">D23*E23</f>
        <v>0</v>
      </c>
      <c r="I23" s="20" t="n">
        <f aca="false">IF(C23="Αγορά",IF(G23="Όχι",0,H23+F23),0)</f>
        <v>0</v>
      </c>
      <c r="J23" s="20" t="n">
        <f aca="false">IF(C23="Πώληση",D23*O22,0)</f>
        <v>0</v>
      </c>
      <c r="K23" s="20" t="n">
        <f aca="false">IF(C23="Πώληση",H23-F23,0)</f>
        <v>0</v>
      </c>
      <c r="L23" s="20" t="n">
        <f aca="false">IF(C23="Πώληση",K23-J23,0)</f>
        <v>0</v>
      </c>
      <c r="M23" s="21" t="n">
        <f aca="false">M22+IF(C23="Αγορά",D23,IF(C23="Πώληση",-D23,0))</f>
        <v>1.5</v>
      </c>
      <c r="N23" s="20" t="n">
        <f aca="false">N22+I23-J23</f>
        <v>3507</v>
      </c>
      <c r="O23" s="20" t="n">
        <f aca="false">IF(M23&gt;0.0000001,N23/M23,0)</f>
        <v>2338</v>
      </c>
    </row>
    <row r="24" customFormat="false" ht="15" hidden="false" customHeight="false" outlineLevel="0" collapsed="false">
      <c r="A24" s="15" t="n">
        <v>19</v>
      </c>
      <c r="B24" s="16"/>
      <c r="C24" s="17"/>
      <c r="D24" s="18"/>
      <c r="E24" s="19"/>
      <c r="F24" s="19"/>
      <c r="G24" s="17"/>
      <c r="H24" s="20" t="n">
        <f aca="false">D24*E24</f>
        <v>0</v>
      </c>
      <c r="I24" s="20" t="n">
        <f aca="false">IF(C24="Αγορά",IF(G24="Όχι",0,H24+F24),0)</f>
        <v>0</v>
      </c>
      <c r="J24" s="20" t="n">
        <f aca="false">IF(C24="Πώληση",D24*O23,0)</f>
        <v>0</v>
      </c>
      <c r="K24" s="20" t="n">
        <f aca="false">IF(C24="Πώληση",H24-F24,0)</f>
        <v>0</v>
      </c>
      <c r="L24" s="20" t="n">
        <f aca="false">IF(C24="Πώληση",K24-J24,0)</f>
        <v>0</v>
      </c>
      <c r="M24" s="21" t="n">
        <f aca="false">M23+IF(C24="Αγορά",D24,IF(C24="Πώληση",-D24,0))</f>
        <v>1.5</v>
      </c>
      <c r="N24" s="20" t="n">
        <f aca="false">N23+I24-J24</f>
        <v>3507</v>
      </c>
      <c r="O24" s="20" t="n">
        <f aca="false">IF(M24&gt;0.0000001,N24/M24,0)</f>
        <v>2338</v>
      </c>
    </row>
    <row r="25" customFormat="false" ht="15" hidden="false" customHeight="false" outlineLevel="0" collapsed="false">
      <c r="A25" s="15" t="n">
        <v>20</v>
      </c>
      <c r="B25" s="16"/>
      <c r="C25" s="17"/>
      <c r="D25" s="18"/>
      <c r="E25" s="19"/>
      <c r="F25" s="19"/>
      <c r="G25" s="17"/>
      <c r="H25" s="20" t="n">
        <f aca="false">D25*E25</f>
        <v>0</v>
      </c>
      <c r="I25" s="20" t="n">
        <f aca="false">IF(C25="Αγορά",IF(G25="Όχι",0,H25+F25),0)</f>
        <v>0</v>
      </c>
      <c r="J25" s="20" t="n">
        <f aca="false">IF(C25="Πώληση",D25*O24,0)</f>
        <v>0</v>
      </c>
      <c r="K25" s="20" t="n">
        <f aca="false">IF(C25="Πώληση",H25-F25,0)</f>
        <v>0</v>
      </c>
      <c r="L25" s="20" t="n">
        <f aca="false">IF(C25="Πώληση",K25-J25,0)</f>
        <v>0</v>
      </c>
      <c r="M25" s="21" t="n">
        <f aca="false">M24+IF(C25="Αγορά",D25,IF(C25="Πώληση",-D25,0))</f>
        <v>1.5</v>
      </c>
      <c r="N25" s="20" t="n">
        <f aca="false">N24+I25-J25</f>
        <v>3507</v>
      </c>
      <c r="O25" s="20" t="n">
        <f aca="false">IF(M25&gt;0.0000001,N25/M25,0)</f>
        <v>2338</v>
      </c>
    </row>
    <row r="26" customFormat="false" ht="15" hidden="false" customHeight="false" outlineLevel="0" collapsed="false">
      <c r="A26" s="15" t="n">
        <v>21</v>
      </c>
      <c r="B26" s="16"/>
      <c r="C26" s="17"/>
      <c r="D26" s="18"/>
      <c r="E26" s="19"/>
      <c r="F26" s="19"/>
      <c r="G26" s="17"/>
      <c r="H26" s="20" t="n">
        <f aca="false">D26*E26</f>
        <v>0</v>
      </c>
      <c r="I26" s="20" t="n">
        <f aca="false">IF(C26="Αγορά",IF(G26="Όχι",0,H26+F26),0)</f>
        <v>0</v>
      </c>
      <c r="J26" s="20" t="n">
        <f aca="false">IF(C26="Πώληση",D26*O25,0)</f>
        <v>0</v>
      </c>
      <c r="K26" s="20" t="n">
        <f aca="false">IF(C26="Πώληση",H26-F26,0)</f>
        <v>0</v>
      </c>
      <c r="L26" s="20" t="n">
        <f aca="false">IF(C26="Πώληση",K26-J26,0)</f>
        <v>0</v>
      </c>
      <c r="M26" s="21" t="n">
        <f aca="false">M25+IF(C26="Αγορά",D26,IF(C26="Πώληση",-D26,0))</f>
        <v>1.5</v>
      </c>
      <c r="N26" s="20" t="n">
        <f aca="false">N25+I26-J26</f>
        <v>3507</v>
      </c>
      <c r="O26" s="20" t="n">
        <f aca="false">IF(M26&gt;0.0000001,N26/M26,0)</f>
        <v>2338</v>
      </c>
    </row>
    <row r="27" customFormat="false" ht="15" hidden="false" customHeight="false" outlineLevel="0" collapsed="false">
      <c r="A27" s="15" t="n">
        <v>22</v>
      </c>
      <c r="B27" s="16"/>
      <c r="C27" s="17"/>
      <c r="D27" s="18"/>
      <c r="E27" s="19"/>
      <c r="F27" s="19"/>
      <c r="G27" s="17"/>
      <c r="H27" s="20" t="n">
        <f aca="false">D27*E27</f>
        <v>0</v>
      </c>
      <c r="I27" s="20" t="n">
        <f aca="false">IF(C27="Αγορά",IF(G27="Όχι",0,H27+F27),0)</f>
        <v>0</v>
      </c>
      <c r="J27" s="20" t="n">
        <f aca="false">IF(C27="Πώληση",D27*O26,0)</f>
        <v>0</v>
      </c>
      <c r="K27" s="20" t="n">
        <f aca="false">IF(C27="Πώληση",H27-F27,0)</f>
        <v>0</v>
      </c>
      <c r="L27" s="20" t="n">
        <f aca="false">IF(C27="Πώληση",K27-J27,0)</f>
        <v>0</v>
      </c>
      <c r="M27" s="21" t="n">
        <f aca="false">M26+IF(C27="Αγορά",D27,IF(C27="Πώληση",-D27,0))</f>
        <v>1.5</v>
      </c>
      <c r="N27" s="20" t="n">
        <f aca="false">N26+I27-J27</f>
        <v>3507</v>
      </c>
      <c r="O27" s="20" t="n">
        <f aca="false">IF(M27&gt;0.0000001,N27/M27,0)</f>
        <v>2338</v>
      </c>
    </row>
    <row r="28" customFormat="false" ht="15" hidden="false" customHeight="false" outlineLevel="0" collapsed="false">
      <c r="A28" s="15" t="n">
        <v>23</v>
      </c>
      <c r="B28" s="16"/>
      <c r="C28" s="17"/>
      <c r="D28" s="18"/>
      <c r="E28" s="19"/>
      <c r="F28" s="19"/>
      <c r="G28" s="17"/>
      <c r="H28" s="20" t="n">
        <f aca="false">D28*E28</f>
        <v>0</v>
      </c>
      <c r="I28" s="20" t="n">
        <f aca="false">IF(C28="Αγορά",IF(G28="Όχι",0,H28+F28),0)</f>
        <v>0</v>
      </c>
      <c r="J28" s="20" t="n">
        <f aca="false">IF(C28="Πώληση",D28*O27,0)</f>
        <v>0</v>
      </c>
      <c r="K28" s="20" t="n">
        <f aca="false">IF(C28="Πώληση",H28-F28,0)</f>
        <v>0</v>
      </c>
      <c r="L28" s="20" t="n">
        <f aca="false">IF(C28="Πώληση",K28-J28,0)</f>
        <v>0</v>
      </c>
      <c r="M28" s="21" t="n">
        <f aca="false">M27+IF(C28="Αγορά",D28,IF(C28="Πώληση",-D28,0))</f>
        <v>1.5</v>
      </c>
      <c r="N28" s="20" t="n">
        <f aca="false">N27+I28-J28</f>
        <v>3507</v>
      </c>
      <c r="O28" s="20" t="n">
        <f aca="false">IF(M28&gt;0.0000001,N28/M28,0)</f>
        <v>2338</v>
      </c>
    </row>
    <row r="29" customFormat="false" ht="15" hidden="false" customHeight="false" outlineLevel="0" collapsed="false">
      <c r="A29" s="15" t="n">
        <v>24</v>
      </c>
      <c r="B29" s="16"/>
      <c r="C29" s="17"/>
      <c r="D29" s="18"/>
      <c r="E29" s="19"/>
      <c r="F29" s="19"/>
      <c r="G29" s="17"/>
      <c r="H29" s="20" t="n">
        <f aca="false">D29*E29</f>
        <v>0</v>
      </c>
      <c r="I29" s="20" t="n">
        <f aca="false">IF(C29="Αγορά",IF(G29="Όχι",0,H29+F29),0)</f>
        <v>0</v>
      </c>
      <c r="J29" s="20" t="n">
        <f aca="false">IF(C29="Πώληση",D29*O28,0)</f>
        <v>0</v>
      </c>
      <c r="K29" s="20" t="n">
        <f aca="false">IF(C29="Πώληση",H29-F29,0)</f>
        <v>0</v>
      </c>
      <c r="L29" s="20" t="n">
        <f aca="false">IF(C29="Πώληση",K29-J29,0)</f>
        <v>0</v>
      </c>
      <c r="M29" s="21" t="n">
        <f aca="false">M28+IF(C29="Αγορά",D29,IF(C29="Πώληση",-D29,0))</f>
        <v>1.5</v>
      </c>
      <c r="N29" s="20" t="n">
        <f aca="false">N28+I29-J29</f>
        <v>3507</v>
      </c>
      <c r="O29" s="20" t="n">
        <f aca="false">IF(M29&gt;0.0000001,N29/M29,0)</f>
        <v>2338</v>
      </c>
    </row>
    <row r="30" customFormat="false" ht="15" hidden="false" customHeight="false" outlineLevel="0" collapsed="false">
      <c r="A30" s="15" t="n">
        <v>25</v>
      </c>
      <c r="B30" s="16"/>
      <c r="C30" s="17"/>
      <c r="D30" s="18"/>
      <c r="E30" s="19"/>
      <c r="F30" s="19"/>
      <c r="G30" s="17"/>
      <c r="H30" s="20" t="n">
        <f aca="false">D30*E30</f>
        <v>0</v>
      </c>
      <c r="I30" s="20" t="n">
        <f aca="false">IF(C30="Αγορά",IF(G30="Όχι",0,H30+F30),0)</f>
        <v>0</v>
      </c>
      <c r="J30" s="20" t="n">
        <f aca="false">IF(C30="Πώληση",D30*O29,0)</f>
        <v>0</v>
      </c>
      <c r="K30" s="20" t="n">
        <f aca="false">IF(C30="Πώληση",H30-F30,0)</f>
        <v>0</v>
      </c>
      <c r="L30" s="20" t="n">
        <f aca="false">IF(C30="Πώληση",K30-J30,0)</f>
        <v>0</v>
      </c>
      <c r="M30" s="21" t="n">
        <f aca="false">M29+IF(C30="Αγορά",D30,IF(C30="Πώληση",-D30,0))</f>
        <v>1.5</v>
      </c>
      <c r="N30" s="20" t="n">
        <f aca="false">N29+I30-J30</f>
        <v>3507</v>
      </c>
      <c r="O30" s="20" t="n">
        <f aca="false">IF(M30&gt;0.0000001,N30/M30,0)</f>
        <v>2338</v>
      </c>
    </row>
    <row r="31" customFormat="false" ht="15" hidden="false" customHeight="false" outlineLevel="0" collapsed="false">
      <c r="A31" s="22" t="s">
        <v>44</v>
      </c>
      <c r="B31" s="22"/>
      <c r="C31" s="22"/>
      <c r="D31" s="22"/>
      <c r="E31" s="22"/>
      <c r="F31" s="22"/>
      <c r="G31" s="22"/>
      <c r="H31" s="23"/>
      <c r="I31" s="23"/>
      <c r="J31" s="24" t="n">
        <f aca="false">SUM(J6:J30)</f>
        <v>3507</v>
      </c>
      <c r="K31" s="24" t="n">
        <f aca="false">SUM(K6:K30)</f>
        <v>5388</v>
      </c>
      <c r="L31" s="24" t="n">
        <f aca="false">SUM(L6:L30)</f>
        <v>1881</v>
      </c>
      <c r="M31" s="23"/>
      <c r="N31" s="23"/>
      <c r="O31" s="23"/>
    </row>
    <row r="33" customFormat="false" ht="15" hidden="false" customHeight="false" outlineLevel="0" collapsed="false">
      <c r="A33" s="9" t="s">
        <v>45</v>
      </c>
    </row>
    <row r="34" customFormat="false" ht="15" hidden="false" customHeight="false" outlineLevel="0" collapsed="false">
      <c r="A34" s="25" t="str">
        <f aca="false">IF(MIN(M6:M30)&lt;-0.0000001,"ΠΡΟΣΟΧΗ: αρνητικό υπόλοιπο ποσότητας","Υπόλοιπα ποσότητας: εντάξει")</f>
        <v>Υπόλοιπα ποσότητας: εντάξει</v>
      </c>
    </row>
  </sheetData>
  <mergeCells count="1">
    <mergeCell ref="A31:G31"/>
  </mergeCells>
  <dataValidations count="2">
    <dataValidation allowBlank="true" errorStyle="stop" operator="between" showDropDown="false" showErrorMessage="false" showInputMessage="false" sqref="C6:C30" type="list">
      <formula1>"Αγορά,Πώληση"</formula1>
      <formula2>0</formula2>
    </dataValidation>
    <dataValidation allowBlank="true" errorStyle="stop" operator="between" showDropDown="false" showErrorMessage="false" showInputMessage="false" sqref="G6:G30" type="list">
      <formula1>"Ναι,Όχι"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6.15" hidden="false" customHeight="false" outlineLevel="0" collapsed="false">
      <c r="A1" s="8" t="s">
        <v>47</v>
      </c>
    </row>
    <row r="2" customFormat="false" ht="15" hidden="false" customHeight="false" outlineLevel="0" collapsed="false">
      <c r="A2" s="9" t="s">
        <v>48</v>
      </c>
    </row>
    <row r="4" customFormat="false" ht="15" hidden="false" customHeight="false" outlineLevel="0" collapsed="false">
      <c r="A4" s="26" t="s">
        <v>49</v>
      </c>
      <c r="B4" s="27"/>
      <c r="C4" s="27"/>
    </row>
    <row r="5" customFormat="false" ht="15" hidden="false" customHeight="false" outlineLevel="0" collapsed="false">
      <c r="A5" s="28" t="s">
        <v>50</v>
      </c>
      <c r="B5" s="29" t="n">
        <f aca="false">'Συναλλαγές BTC'!$L$31</f>
        <v>1617.90909090909</v>
      </c>
      <c r="C5" s="30" t="s">
        <v>51</v>
      </c>
    </row>
    <row r="6" customFormat="false" ht="15" hidden="false" customHeight="false" outlineLevel="0" collapsed="false">
      <c r="A6" s="28" t="s">
        <v>52</v>
      </c>
      <c r="B6" s="29" t="n">
        <f aca="false">'Συναλλαγές ETH'!$L$31</f>
        <v>1881</v>
      </c>
      <c r="C6" s="30" t="s">
        <v>53</v>
      </c>
    </row>
    <row r="7" customFormat="false" ht="15" hidden="false" customHeight="false" outlineLevel="0" collapsed="false">
      <c r="A7" s="31" t="s">
        <v>54</v>
      </c>
      <c r="B7" s="32" t="n">
        <f aca="false">SUM(B5:B6)</f>
        <v>3498.90909090909</v>
      </c>
      <c r="C7" s="15"/>
    </row>
    <row r="8" customFormat="false" ht="23.85" hidden="false" customHeight="false" outlineLevel="0" collapsed="false">
      <c r="A8" s="28" t="s">
        <v>55</v>
      </c>
      <c r="B8" s="19" t="n">
        <v>300</v>
      </c>
      <c r="C8" s="30" t="s">
        <v>56</v>
      </c>
    </row>
    <row r="9" customFormat="false" ht="15" hidden="false" customHeight="false" outlineLevel="0" collapsed="false">
      <c r="A9" s="31" t="s">
        <v>57</v>
      </c>
      <c r="B9" s="32" t="n">
        <f aca="false">MAX(0,B7-B8)</f>
        <v>3198.90909090909</v>
      </c>
      <c r="C9" s="30" t="s">
        <v>58</v>
      </c>
    </row>
    <row r="10" customFormat="false" ht="15" hidden="false" customHeight="false" outlineLevel="0" collapsed="false">
      <c r="A10" s="28" t="s">
        <v>59</v>
      </c>
      <c r="B10" s="20" t="n">
        <f aca="false">IF(B7&lt;0,B8-B7,MAX(0,B8-B7))</f>
        <v>0</v>
      </c>
      <c r="C10" s="30" t="s">
        <v>60</v>
      </c>
    </row>
    <row r="12" customFormat="false" ht="15" hidden="false" customHeight="false" outlineLevel="0" collapsed="false">
      <c r="A12" s="26" t="s">
        <v>61</v>
      </c>
      <c r="B12" s="27"/>
      <c r="C12" s="27"/>
    </row>
    <row r="13" customFormat="false" ht="15" hidden="false" customHeight="false" outlineLevel="0" collapsed="false">
      <c r="A13" s="28" t="s">
        <v>62</v>
      </c>
      <c r="B13" s="19" t="n">
        <v>500</v>
      </c>
      <c r="C13" s="30" t="s">
        <v>63</v>
      </c>
    </row>
    <row r="14" customFormat="false" ht="23.85" hidden="false" customHeight="false" outlineLevel="0" collapsed="false">
      <c r="A14" s="28" t="s">
        <v>64</v>
      </c>
      <c r="B14" s="17" t="s">
        <v>65</v>
      </c>
      <c r="C14" s="30" t="s">
        <v>66</v>
      </c>
    </row>
    <row r="15" customFormat="false" ht="15" hidden="false" customHeight="false" outlineLevel="0" collapsed="false">
      <c r="A15" s="31" t="s">
        <v>67</v>
      </c>
      <c r="B15" s="32" t="n">
        <f aca="false">IF(B9&lt;=B13,0,IF(B14="Κατώφλι",B9,B9-B13))</f>
        <v>3198.90909090909</v>
      </c>
      <c r="C15" s="15"/>
    </row>
    <row r="16" customFormat="false" ht="15" hidden="false" customHeight="false" outlineLevel="0" collapsed="false">
      <c r="A16" s="28" t="s">
        <v>68</v>
      </c>
      <c r="B16" s="33" t="n">
        <v>0.1</v>
      </c>
      <c r="C16" s="30" t="s">
        <v>69</v>
      </c>
    </row>
    <row r="17" customFormat="false" ht="15" hidden="false" customHeight="false" outlineLevel="0" collapsed="false">
      <c r="A17" s="31" t="s">
        <v>70</v>
      </c>
      <c r="B17" s="32" t="n">
        <f aca="false">ROUND(B15*B16,2)</f>
        <v>319.89</v>
      </c>
      <c r="C17" s="15"/>
    </row>
    <row r="19" customFormat="false" ht="15" hidden="false" customHeight="false" outlineLevel="0" collapsed="false">
      <c r="A19" s="26" t="s">
        <v>71</v>
      </c>
      <c r="B19" s="27"/>
      <c r="C19" s="27"/>
    </row>
    <row r="20" customFormat="false" ht="23.85" hidden="false" customHeight="false" outlineLevel="0" collapsed="false">
      <c r="A20" s="28" t="s">
        <v>72</v>
      </c>
      <c r="B20" s="19" t="n">
        <v>150</v>
      </c>
      <c r="C20" s="30" t="s">
        <v>73</v>
      </c>
    </row>
    <row r="21" customFormat="false" ht="15" hidden="false" customHeight="false" outlineLevel="0" collapsed="false">
      <c r="A21" s="28" t="s">
        <v>74</v>
      </c>
      <c r="B21" s="33" t="n">
        <v>0.1</v>
      </c>
      <c r="C21" s="15"/>
    </row>
    <row r="22" customFormat="false" ht="15" hidden="false" customHeight="false" outlineLevel="0" collapsed="false">
      <c r="A22" s="31" t="s">
        <v>75</v>
      </c>
      <c r="B22" s="32" t="n">
        <f aca="false">ROUND(B20*B21,2)</f>
        <v>15</v>
      </c>
      <c r="C22" s="15"/>
    </row>
    <row r="24" customFormat="false" ht="15" hidden="false" customHeight="false" outlineLevel="0" collapsed="false">
      <c r="A24" s="22" t="s">
        <v>76</v>
      </c>
      <c r="B24" s="24" t="n">
        <f aca="false">B17+B22</f>
        <v>334.89</v>
      </c>
      <c r="C24" s="34" t="s">
        <v>77</v>
      </c>
    </row>
  </sheetData>
  <dataValidations count="1">
    <dataValidation allowBlank="false" errorStyle="stop" operator="between" showDropDown="false" showErrorMessage="false" showInputMessage="false" sqref="B14" type="list">
      <formula1>"Κατώφλι,Αφορολόγητο"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20"/>
    <col collapsed="false" customWidth="true" hidden="false" outlineLevel="0" max="5" min="5" style="0" width="40"/>
  </cols>
  <sheetData>
    <row r="1" customFormat="false" ht="16.15" hidden="false" customHeight="false" outlineLevel="0" collapsed="false">
      <c r="A1" s="8" t="s">
        <v>78</v>
      </c>
    </row>
    <row r="3" customFormat="false" ht="15" hidden="false" customHeight="false" outlineLevel="0" collapsed="false">
      <c r="A3" s="25" t="s">
        <v>79</v>
      </c>
    </row>
    <row r="4" customFormat="false" ht="15" hidden="false" customHeight="false" outlineLevel="0" collapsed="false">
      <c r="A4" s="0" t="s">
        <v>68</v>
      </c>
      <c r="B4" s="35" t="n">
        <v>0.1</v>
      </c>
      <c r="C4" s="36" t="s">
        <v>80</v>
      </c>
      <c r="D4" s="37" t="n">
        <v>500</v>
      </c>
    </row>
    <row r="6" customFormat="false" ht="30" hidden="false" customHeight="true" outlineLevel="0" collapsed="false">
      <c r="A6" s="38" t="s">
        <v>81</v>
      </c>
      <c r="B6" s="38" t="s">
        <v>82</v>
      </c>
      <c r="C6" s="38" t="s">
        <v>83</v>
      </c>
      <c r="D6" s="38" t="s">
        <v>84</v>
      </c>
      <c r="E6" s="38" t="s">
        <v>85</v>
      </c>
    </row>
    <row r="7" customFormat="false" ht="15" hidden="false" customHeight="false" outlineLevel="0" collapsed="false">
      <c r="A7" s="19" t="n">
        <v>400</v>
      </c>
      <c r="B7" s="20" t="n">
        <f aca="false">IF(A7&lt;=$D$4,0,A7*$B$4)</f>
        <v>0</v>
      </c>
      <c r="C7" s="20" t="n">
        <f aca="false">IF(A7&lt;=$D$4,0,(A7-$D$4)*$B$4)</f>
        <v>0</v>
      </c>
      <c r="D7" s="20" t="n">
        <f aca="false">B7-C7</f>
        <v>0</v>
      </c>
      <c r="E7" s="28" t="s">
        <v>86</v>
      </c>
    </row>
    <row r="8" customFormat="false" ht="15" hidden="false" customHeight="false" outlineLevel="0" collapsed="false">
      <c r="A8" s="19" t="n">
        <v>500</v>
      </c>
      <c r="B8" s="20" t="n">
        <f aca="false">IF(A8&lt;=$D$4,0,A8*$B$4)</f>
        <v>0</v>
      </c>
      <c r="C8" s="20" t="n">
        <f aca="false">IF(A8&lt;=$D$4,0,(A8-$D$4)*$B$4)</f>
        <v>0</v>
      </c>
      <c r="D8" s="20" t="n">
        <f aca="false">B8-C8</f>
        <v>0</v>
      </c>
      <c r="E8" s="28" t="s">
        <v>87</v>
      </c>
    </row>
    <row r="9" customFormat="false" ht="15" hidden="false" customHeight="false" outlineLevel="0" collapsed="false">
      <c r="A9" s="19" t="n">
        <v>501</v>
      </c>
      <c r="B9" s="20" t="n">
        <f aca="false">IF(A9&lt;=$D$4,0,A9*$B$4)</f>
        <v>50.1</v>
      </c>
      <c r="C9" s="20" t="n">
        <f aca="false">IF(A9&lt;=$D$4,0,(A9-$D$4)*$B$4)</f>
        <v>0.1</v>
      </c>
      <c r="D9" s="20" t="n">
        <f aca="false">B9-C9</f>
        <v>50</v>
      </c>
      <c r="E9" s="28" t="s">
        <v>88</v>
      </c>
    </row>
    <row r="10" customFormat="false" ht="15" hidden="false" customHeight="false" outlineLevel="0" collapsed="false">
      <c r="A10" s="19" t="n">
        <v>1000</v>
      </c>
      <c r="B10" s="20" t="n">
        <f aca="false">IF(A10&lt;=$D$4,0,A10*$B$4)</f>
        <v>100</v>
      </c>
      <c r="C10" s="20" t="n">
        <f aca="false">IF(A10&lt;=$D$4,0,(A10-$D$4)*$B$4)</f>
        <v>50</v>
      </c>
      <c r="D10" s="20" t="n">
        <f aca="false">B10-C10</f>
        <v>50</v>
      </c>
      <c r="E10" s="28" t="s">
        <v>89</v>
      </c>
    </row>
    <row r="11" customFormat="false" ht="15" hidden="false" customHeight="false" outlineLevel="0" collapsed="false">
      <c r="A11" s="19" t="n">
        <v>5000</v>
      </c>
      <c r="B11" s="20" t="n">
        <f aca="false">IF(A11&lt;=$D$4,0,A11*$B$4)</f>
        <v>500</v>
      </c>
      <c r="C11" s="20" t="n">
        <f aca="false">IF(A11&lt;=$D$4,0,(A11-$D$4)*$B$4)</f>
        <v>450</v>
      </c>
      <c r="D11" s="20" t="n">
        <f aca="false">B11-C11</f>
        <v>50</v>
      </c>
      <c r="E11" s="28" t="s">
        <v>90</v>
      </c>
    </row>
    <row r="14" customFormat="false" ht="15" hidden="false" customHeight="false" outlineLevel="0" collapsed="false">
      <c r="A14" s="25" t="s">
        <v>91</v>
      </c>
    </row>
    <row r="15" customFormat="false" ht="15" hidden="false" customHeight="false" outlineLevel="0" collapsed="false">
      <c r="A15" s="39"/>
      <c r="B15" s="39" t="s">
        <v>92</v>
      </c>
      <c r="C15" s="39" t="s">
        <v>93</v>
      </c>
      <c r="D15" s="39" t="s">
        <v>94</v>
      </c>
    </row>
    <row r="16" customFormat="false" ht="15" hidden="false" customHeight="false" outlineLevel="0" collapsed="false">
      <c r="A16" s="28" t="s">
        <v>95</v>
      </c>
      <c r="B16" s="19" t="n">
        <v>15000</v>
      </c>
      <c r="C16" s="20" t="n">
        <f aca="false">B16</f>
        <v>15000</v>
      </c>
      <c r="D16" s="20"/>
    </row>
    <row r="17" customFormat="false" ht="15" hidden="false" customHeight="false" outlineLevel="0" collapsed="false">
      <c r="A17" s="28" t="s">
        <v>96</v>
      </c>
      <c r="B17" s="19" t="n">
        <v>10000</v>
      </c>
      <c r="C17" s="40" t="n">
        <v>0</v>
      </c>
      <c r="D17" s="20"/>
    </row>
    <row r="18" customFormat="false" ht="15" hidden="false" customHeight="false" outlineLevel="0" collapsed="false">
      <c r="A18" s="28" t="s">
        <v>97</v>
      </c>
      <c r="B18" s="20" t="n">
        <f aca="false">B16-B17</f>
        <v>5000</v>
      </c>
      <c r="C18" s="20" t="n">
        <f aca="false">C16-C17</f>
        <v>15000</v>
      </c>
      <c r="D18" s="20" t="n">
        <f aca="false">C18-B18</f>
        <v>10000</v>
      </c>
    </row>
    <row r="19" customFormat="false" ht="15" hidden="false" customHeight="false" outlineLevel="0" collapsed="false">
      <c r="A19" s="31" t="s">
        <v>98</v>
      </c>
      <c r="B19" s="32" t="n">
        <f aca="false">B18*$B$4</f>
        <v>500</v>
      </c>
      <c r="C19" s="32" t="n">
        <f aca="false">C18*$B$4</f>
        <v>1500</v>
      </c>
      <c r="D19" s="32" t="n">
        <f aca="false">C19-B19</f>
        <v>1000</v>
      </c>
    </row>
    <row r="21" customFormat="false" ht="15" hidden="false" customHeight="false" outlineLevel="0" collapsed="false">
      <c r="A21" s="9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2026-10-18T20:30:46Z</dcterms:created>
  <dc:creator>openpyxl</dc:creator>
  <dc:description/>
  <dc:language>en-US</dc:language>
  <cp:lastModifiedBy/>
  <dcterms:modified xsi:type="dcterms:W3CDTF">2026-10-18T20:30:46Z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